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75" windowWidth="15480" windowHeight="11640" tabRatio="831" activeTab="9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  <sheet name="Таблица 8" sheetId="8" state="hidden" r:id="rId8"/>
    <sheet name="Таблица 9" sheetId="9" state="hidden" r:id="rId9"/>
    <sheet name="Таблица 10" sheetId="10" r:id="rId10"/>
    <sheet name="Таблица №8" sheetId="11" r:id="rId11"/>
    <sheet name="Лист2" sheetId="12" r:id="rId12"/>
    <sheet name="Лист3" sheetId="13" r:id="rId13"/>
  </sheets>
  <externalReferences>
    <externalReference r:id="rId16"/>
  </externalReferences>
  <definedNames>
    <definedName name="_ftn1" localSheetId="9">'Таблица 10'!$A$28</definedName>
    <definedName name="_ftn1" localSheetId="8">'Таблица 9'!$A$31</definedName>
    <definedName name="_ftn2" localSheetId="9">'Таблица 10'!$A$29</definedName>
    <definedName name="_ftn2" localSheetId="8">'Таблица 9'!$A$32</definedName>
    <definedName name="_ftn3" localSheetId="2">'Таблица 3'!$A$9</definedName>
    <definedName name="_ftnref1" localSheetId="9">'Таблица 10'!$G$7</definedName>
    <definedName name="_ftnref1" localSheetId="8">'Таблица 9'!$D$6</definedName>
    <definedName name="_ftnref2" localSheetId="9">'Таблица 10'!$F$9</definedName>
    <definedName name="_ftnref2" localSheetId="8">'Таблица 9'!$H$8</definedName>
    <definedName name="_ftnref3" localSheetId="2">'Таблица 3'!#REF!</definedName>
    <definedName name="_Toc301730960" localSheetId="0">'Таблица 1'!#REF!</definedName>
    <definedName name="_Toc301730961" localSheetId="0">'Таблица 1'!#REF!</definedName>
    <definedName name="_Toc301730962" localSheetId="0">'Таблица 1'!#REF!</definedName>
    <definedName name="_Toc301730963" localSheetId="0">'Таблица 1'!#REF!</definedName>
    <definedName name="_Toc301730964" localSheetId="0">'Таблица 1'!#REF!</definedName>
    <definedName name="_Toc301730965" localSheetId="0">'Таблица 1'!#REF!</definedName>
    <definedName name="_Toc301730966" localSheetId="0">'Таблица 1'!#REF!</definedName>
    <definedName name="_Toc301730967" localSheetId="0">'Таблица 1'!#REF!</definedName>
    <definedName name="_Toc301730968" localSheetId="0">'Таблица 1'!#REF!</definedName>
    <definedName name="_Toc301730969" localSheetId="0">'Таблица 1'!#REF!</definedName>
    <definedName name="_Toc301730970" localSheetId="0">'Таблица 1'!#REF!</definedName>
    <definedName name="_Toc301730971" localSheetId="0">'Таблица 1'!#REF!</definedName>
    <definedName name="_Toc301730972" localSheetId="0">'Таблица 1'!#REF!</definedName>
    <definedName name="_Toc301730973" localSheetId="0">'Таблица 1'!#REF!</definedName>
    <definedName name="_Toc301730974" localSheetId="0">'Таблица 1'!#REF!</definedName>
    <definedName name="_Toc301730975" localSheetId="0">'Таблица 1'!#REF!</definedName>
    <definedName name="_Toc301730976" localSheetId="0">'Таблица 1'!#REF!</definedName>
    <definedName name="_Toc301730977" localSheetId="0">'Таблица 1'!#REF!</definedName>
    <definedName name="_Toc301730978" localSheetId="0">'Таблица 1'!#REF!</definedName>
    <definedName name="_Toc301730979" localSheetId="0">'Таблица 1'!#REF!</definedName>
    <definedName name="_Toc301730980" localSheetId="0">'Таблица 1'!#REF!</definedName>
    <definedName name="_Toc301730981" localSheetId="0">'Таблица 1'!#REF!</definedName>
    <definedName name="_Toc301730982" localSheetId="0">'Таблица 1'!#REF!</definedName>
    <definedName name="_Toc301730983" localSheetId="0">'Таблица 1'!#REF!</definedName>
    <definedName name="_Toc301730984" localSheetId="0">'Таблица 1'!#REF!</definedName>
    <definedName name="_Toc301730985" localSheetId="0">'Таблица 1'!#REF!</definedName>
    <definedName name="_Toc301730986" localSheetId="0">'Таблица 1'!#REF!</definedName>
    <definedName name="_Toc301730987" localSheetId="0">'Таблица 1'!#REF!</definedName>
    <definedName name="_Toc301730988" localSheetId="0">'Таблица 1'!#REF!</definedName>
    <definedName name="_Toc301730989" localSheetId="0">'Таблица 1'!#REF!</definedName>
    <definedName name="_Toc301730990" localSheetId="0">'Таблица 1'!#REF!</definedName>
    <definedName name="_Toc301730991" localSheetId="0">'Таблица 1'!#REF!</definedName>
    <definedName name="_Toc301730992" localSheetId="0">'Таблица 1'!#REF!</definedName>
    <definedName name="_Toc301730993" localSheetId="0">'Таблица 1'!#REF!</definedName>
    <definedName name="_Toc301730994" localSheetId="0">'Таблица 1'!#REF!</definedName>
    <definedName name="_Toc301730995" localSheetId="0">'Таблица 1'!#REF!</definedName>
    <definedName name="_Toc301730996" localSheetId="0">'Таблица 1'!#REF!</definedName>
    <definedName name="_Toc301730997" localSheetId="0">'Таблица 1'!#REF!</definedName>
    <definedName name="_Toc301730998" localSheetId="0">'Таблица 1'!#REF!</definedName>
    <definedName name="_Toc301730999" localSheetId="0">'Таблица 1'!#REF!</definedName>
    <definedName name="_Toc301731000" localSheetId="0">'Таблица 1'!#REF!</definedName>
    <definedName name="_Toc301731001" localSheetId="0">'Таблица 1'!#REF!</definedName>
    <definedName name="_Toc301731002" localSheetId="0">'Таблица 1'!#REF!</definedName>
    <definedName name="_Toc301731003" localSheetId="0">'Таблица 1'!#REF!</definedName>
    <definedName name="_Toc301731004" localSheetId="0">'Таблица 1'!#REF!</definedName>
    <definedName name="_Toc301731005" localSheetId="0">'Таблица 1'!#REF!</definedName>
    <definedName name="_Toc301731006" localSheetId="0">'Таблица 1'!#REF!</definedName>
    <definedName name="_Toc301731007" localSheetId="0">'Таблица 1'!#REF!</definedName>
    <definedName name="_Toc301731008" localSheetId="0">'Таблица 1'!#REF!</definedName>
    <definedName name="_Toc301731009" localSheetId="0">'Таблица 1'!#REF!</definedName>
    <definedName name="_Toc301731010" localSheetId="0">'Таблица 1'!#REF!</definedName>
    <definedName name="_Toc301731011" localSheetId="0">'Таблица 1'!#REF!</definedName>
    <definedName name="_Toc301731012" localSheetId="0">'Таблица 1'!#REF!</definedName>
    <definedName name="_Toc301731013" localSheetId="0">'Таблица 1'!#REF!</definedName>
    <definedName name="_Toc301731014" localSheetId="0">'Таблица 1'!#REF!</definedName>
    <definedName name="_Toc301731015" localSheetId="0">'Таблица 1'!#REF!</definedName>
    <definedName name="_Toc301731016" localSheetId="0">'Таблица 1'!#REF!</definedName>
    <definedName name="_Toc301731017" localSheetId="0">'Таблица 1'!#REF!</definedName>
    <definedName name="_Toc301731018" localSheetId="0">'Таблица 1'!#REF!</definedName>
    <definedName name="_Toc301731019" localSheetId="0">'Таблица 1'!#REF!</definedName>
    <definedName name="_Toc301731020" localSheetId="0">'Таблица 1'!#REF!</definedName>
    <definedName name="_Toc301731021" localSheetId="0">'Таблица 1'!#REF!</definedName>
    <definedName name="_Toc301731022" localSheetId="0">'Таблица 1'!#REF!</definedName>
    <definedName name="_Toc301731023" localSheetId="0">'Таблица 1'!#REF!</definedName>
    <definedName name="_Toc301731024" localSheetId="0">'Таблица 1'!#REF!</definedName>
    <definedName name="_Toc301731025" localSheetId="0">'Таблица 1'!#REF!</definedName>
    <definedName name="_Toc301731026" localSheetId="0">'Таблица 1'!#REF!</definedName>
    <definedName name="_Toc301731027" localSheetId="0">'Таблица 1'!#REF!</definedName>
    <definedName name="_Toc301731028" localSheetId="0">'Таблица 1'!#REF!</definedName>
    <definedName name="_Toc301731029" localSheetId="0">'Таблица 1'!#REF!</definedName>
    <definedName name="_Toc301731030" localSheetId="0">'Таблица 1'!#REF!</definedName>
    <definedName name="_Toc301731031" localSheetId="0">'Таблица 1'!#REF!</definedName>
    <definedName name="_Toc301731032" localSheetId="0">'Таблица 1'!#REF!</definedName>
    <definedName name="_Toc301731033" localSheetId="0">'Таблица 1'!#REF!</definedName>
    <definedName name="_Toc301731034" localSheetId="0">'Таблица 1'!#REF!</definedName>
    <definedName name="_Toc301731035" localSheetId="0">'Таблица 1'!#REF!</definedName>
    <definedName name="_Toc301731036" localSheetId="0">'Таблица 1'!#REF!</definedName>
    <definedName name="_Toc301731037" localSheetId="0">'Таблица 1'!#REF!</definedName>
    <definedName name="_Toc301731038" localSheetId="0">'Таблица 1'!#REF!</definedName>
    <definedName name="_Toc301731039" localSheetId="0">'Таблица 1'!#REF!</definedName>
    <definedName name="_Toc301731040" localSheetId="0">'Таблица 1'!#REF!</definedName>
    <definedName name="_Toc301731041" localSheetId="0">'Таблица 1'!#REF!</definedName>
    <definedName name="_Toc301731042" localSheetId="0">'Таблица 1'!#REF!</definedName>
    <definedName name="_Toc301731043" localSheetId="0">'Таблица 1'!#REF!</definedName>
    <definedName name="_Toc301731044" localSheetId="0">'Таблица 1'!#REF!</definedName>
    <definedName name="_Toc301731045" localSheetId="0">'Таблица 1'!#REF!</definedName>
    <definedName name="_Toc301731046" localSheetId="0">'Таблица 1'!#REF!</definedName>
    <definedName name="_Toc301731047" localSheetId="0">'Таблица 1'!#REF!</definedName>
    <definedName name="_Toc301731048" localSheetId="0">'Таблица 1'!#REF!</definedName>
    <definedName name="_Toc301731049" localSheetId="0">'Таблица 1'!#REF!</definedName>
    <definedName name="_Toc301731050" localSheetId="0">'Таблица 1'!#REF!</definedName>
    <definedName name="_Toc301731051" localSheetId="0">'Таблица 1'!#REF!</definedName>
    <definedName name="_Toc301731052" localSheetId="0">'Таблица 1'!#REF!</definedName>
    <definedName name="_Toc301731053" localSheetId="0">'Таблица 1'!#REF!</definedName>
    <definedName name="_Toc301731054" localSheetId="0">'Таблица 1'!#REF!</definedName>
    <definedName name="_Toc301731055" localSheetId="0">'Таблица 1'!#REF!</definedName>
    <definedName name="_Toc301731056" localSheetId="0">'Таблица 1'!#REF!</definedName>
    <definedName name="_Toc301731057" localSheetId="0">'Таблица 1'!#REF!</definedName>
    <definedName name="_Toc301731058" localSheetId="0">'Таблица 1'!#REF!</definedName>
    <definedName name="_Toc301731059" localSheetId="0">'Таблица 1'!#REF!</definedName>
    <definedName name="_Toc301731060" localSheetId="0">'Таблица 1'!#REF!</definedName>
    <definedName name="_Toc301731061" localSheetId="0">'Таблица 1'!#REF!</definedName>
    <definedName name="_Toc301731062" localSheetId="0">'Таблица 1'!#REF!</definedName>
    <definedName name="_Toc301731063" localSheetId="0">'Таблица 1'!#REF!</definedName>
    <definedName name="_Toc301731064" localSheetId="0">'Таблица 1'!#REF!</definedName>
    <definedName name="_Toc301731065" localSheetId="0">'Таблица 1'!#REF!</definedName>
    <definedName name="_Toc301731066" localSheetId="0">'Таблица 1'!#REF!</definedName>
    <definedName name="_Toc301731067" localSheetId="0">'Таблица 1'!#REF!</definedName>
    <definedName name="_Toc301731068" localSheetId="0">'Таблица 1'!#REF!</definedName>
    <definedName name="_Toc301731069" localSheetId="0">'Таблица 1'!#REF!</definedName>
    <definedName name="_Toc301731070" localSheetId="0">'Таблица 1'!#REF!</definedName>
    <definedName name="_Toc301731071" localSheetId="0">'Таблица 1'!#REF!</definedName>
    <definedName name="_Toc301731072" localSheetId="0">'Таблица 1'!#REF!</definedName>
    <definedName name="_Toc301731073" localSheetId="0">'Таблица 1'!#REF!</definedName>
    <definedName name="_Toc301731074" localSheetId="0">'Таблица 1'!#REF!</definedName>
    <definedName name="_Toc301731075" localSheetId="0">'Таблица 1'!#REF!</definedName>
    <definedName name="_Toc301731076" localSheetId="0">'Таблица 1'!#REF!</definedName>
    <definedName name="_Toc301731077" localSheetId="0">'Таблица 1'!#REF!</definedName>
    <definedName name="_Toc301731078" localSheetId="0">'Таблица 1'!#REF!</definedName>
    <definedName name="_Toc301731079" localSheetId="0">'Таблица 1'!#REF!</definedName>
    <definedName name="_Toc301731080" localSheetId="0">'Таблица 1'!#REF!</definedName>
    <definedName name="_Toc301731081" localSheetId="0">'Таблица 1'!#REF!</definedName>
    <definedName name="_Toc301782006" localSheetId="0">'Таблица 1'!$J$1</definedName>
    <definedName name="_Toc301782007" localSheetId="1">'Таблица 2'!$H$1</definedName>
    <definedName name="_Toc301782008" localSheetId="2">'Таблица 3'!$G$1</definedName>
    <definedName name="_Toc301782009" localSheetId="3">'Таблица 4'!$E$1</definedName>
    <definedName name="_Toc301782010" localSheetId="4">'Таблица 5'!$G$1</definedName>
    <definedName name="_xlnm.Print_Titles" localSheetId="0">'Таблица 1'!$5:$7</definedName>
    <definedName name="_xlnm.Print_Titles" localSheetId="5">'Таблица 6'!$4:$6</definedName>
    <definedName name="_xlnm.Print_Titles" localSheetId="6">'Таблица 7'!$7:$9</definedName>
    <definedName name="_xlnm.Print_Titles" localSheetId="7">'Таблица 8'!$5:$8</definedName>
    <definedName name="_xlnm.Print_Area" localSheetId="0">'Таблица 1'!$A$1:$J$27</definedName>
    <definedName name="_xlnm.Print_Area" localSheetId="5">'Таблица 6'!$A$1:$K$22</definedName>
    <definedName name="_xlnm.Print_Area" localSheetId="6">'Таблица 7'!$A$1:$H$121</definedName>
    <definedName name="_xlnm.Print_Area" localSheetId="7">'Таблица 8'!$A$1:$O$48</definedName>
  </definedNames>
  <calcPr fullCalcOnLoad="1"/>
</workbook>
</file>

<file path=xl/sharedStrings.xml><?xml version="1.0" encoding="utf-8"?>
<sst xmlns="http://schemas.openxmlformats.org/spreadsheetml/2006/main" count="998" uniqueCount="349">
  <si>
    <t>Таблица 7</t>
  </si>
  <si>
    <t>Ресурсное обеспечение реализации государственной программы за счет средств краевого бюджета (тыс. руб.)</t>
  </si>
  <si>
    <t>фондов, консолидированного бюджета Приморского края и юридических лиц на реализацию целей государственной</t>
  </si>
  <si>
    <t>программы Приморского края (тыс. руб.)</t>
  </si>
  <si>
    <t>Наименование государственной программы, подпрограммы, основного мероприятия</t>
  </si>
  <si>
    <t>Ответственный исполнитель, соисполнители</t>
  </si>
  <si>
    <t>Таблица 9</t>
  </si>
  <si>
    <t>Таблица 8</t>
  </si>
  <si>
    <t>Таблица 10</t>
  </si>
  <si>
    <t>План реализации государственной программы Приморского края</t>
  </si>
  <si>
    <t>Наименование краевой долгосрочной целевой программы, иной программы Приморского края, отдельного мероприятия</t>
  </si>
  <si>
    <t>КБК (краевой бюджет)</t>
  </si>
  <si>
    <t>Объем финансирования, тыс. рублей</t>
  </si>
  <si>
    <t>на 2013 год</t>
  </si>
  <si>
    <t>012</t>
  </si>
  <si>
    <t>Сведения об основных мерах правового регулирования в сфере реализации государственной программы</t>
  </si>
  <si>
    <t>3.</t>
  </si>
  <si>
    <t>2.</t>
  </si>
  <si>
    <t>Сведения о показателях и индикаторах государственной программы Приморского края</t>
  </si>
  <si>
    <t>Таблица 1</t>
  </si>
  <si>
    <t>Перечень подпрограмм и основных мероприятий государственной программы Приморского края</t>
  </si>
  <si>
    <t>Приморского края</t>
  </si>
  <si>
    <t>Прогноз сводных показателей государственных заданий на оказание государственных услуг краевыми</t>
  </si>
  <si>
    <t xml:space="preserve"> государственными учреждениями по государственной программе Приморского края</t>
  </si>
  <si>
    <t>Ответственный исполнитель,
соисполнители</t>
  </si>
  <si>
    <t>Таблица 2</t>
  </si>
  <si>
    <t>Таблица 3</t>
  </si>
  <si>
    <t>Таблица 4</t>
  </si>
  <si>
    <t>Таблица 5</t>
  </si>
  <si>
    <t>Таблица 6</t>
  </si>
  <si>
    <t>Ресурсное обеспечение и прогнозная (справочная) оценка расходов федерального бюджета, бюджетов государственных внебюджетных</t>
  </si>
  <si>
    <t>Ед. измерения</t>
  </si>
  <si>
    <t>Значения показателей</t>
  </si>
  <si>
    <t>Номер и наименование основного мероприятия</t>
  </si>
  <si>
    <t>Срок</t>
  </si>
  <si>
    <t>Последствия нереализации основного мероприятия</t>
  </si>
  <si>
    <t>Связь с показателями государственной программы (подпрограммы)</t>
  </si>
  <si>
    <t>№ п/п</t>
  </si>
  <si>
    <t>Показатель (индикатор) (наименование)</t>
  </si>
  <si>
    <t>Оценка степени влияния выделения дополнительных объемов ресурсов</t>
  </si>
  <si>
    <t>на показатели (индикаторы) государственной программы (подпрограммы)</t>
  </si>
  <si>
    <t>с учетом доп.рес.</t>
  </si>
  <si>
    <t>без учета доп.рес.</t>
  </si>
  <si>
    <t>Ответственный исполнитель</t>
  </si>
  <si>
    <t xml:space="preserve">С учетом дополнительных ресурсов </t>
  </si>
  <si>
    <t xml:space="preserve">Срок 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</si>
  <si>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</si>
  <si>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</si>
  <si>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</si>
  <si>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>Объем дополнительных ресурсов, тыс. рублей</t>
  </si>
  <si>
    <t>Итого</t>
  </si>
  <si>
    <t>ЦСР</t>
  </si>
  <si>
    <t>Статус</t>
  </si>
  <si>
    <t>Расходы
(тыс. руб.), годы</t>
  </si>
  <si>
    <t>ГРБС</t>
  </si>
  <si>
    <t>Рз
Пр</t>
  </si>
  <si>
    <t>ВР</t>
  </si>
  <si>
    <t>Наименование государственной программы, подпрограммы государственной программы, федеральной целевой программы, основного мероприятия</t>
  </si>
  <si>
    <t>Код бюджетной классификации</t>
  </si>
  <si>
    <t>Основные положения нормативного правового акта</t>
  </si>
  <si>
    <t>Ожидаемые сроки принятия</t>
  </si>
  <si>
    <t>Оценка применения мер государственного регулирования в сфере реализации государственной программы</t>
  </si>
  <si>
    <t>единиц</t>
  </si>
  <si>
    <t>на сроки и ожидаемые непосредственные результаты реализации основных мероприятий подпрограмм</t>
  </si>
  <si>
    <t>Государственная программа Приморского края «Развитие рыбохозяйственного комплекса Приморского края на 2013-2017 годы»</t>
  </si>
  <si>
    <t xml:space="preserve"> "Развитие рыбохозяйственного комплекса Приморского края на 2013-2017 годы"</t>
  </si>
  <si>
    <t>Подпрограмма №2 «Стимулирование обновления и модернизации основных производственных фондов»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</si>
  <si>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</si>
  <si>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</si>
  <si>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</si>
  <si>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</si>
  <si>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</si>
  <si>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</si>
  <si>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</si>
  <si>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Доля респондентов, удовлетворенных качеством оказания государственных услуг, в общем количестве обратившихся за государственными услугами</t>
  </si>
  <si>
    <t>процентов</t>
  </si>
  <si>
    <t>тыс. тонн</t>
  </si>
  <si>
    <t>Экспорт рыбы и морепродуктов по странам и видам продукции</t>
  </si>
  <si>
    <t>Потребление рыбной продукции на душу населения</t>
  </si>
  <si>
    <t>кг</t>
  </si>
  <si>
    <t>Доля отечественной пищевой рыбной продукции на внутреннем рынке</t>
  </si>
  <si>
    <t>тонн</t>
  </si>
  <si>
    <t>Объем производства продукции товарного рыбоводства (аквакультуры)</t>
  </si>
  <si>
    <t>Индекс производства по виду экономической деятельности «Рыбоводство»</t>
  </si>
  <si>
    <t>Индекс производства по виду экономической деятельности «Переработка и консервирование рыбы и морепродуктов»</t>
  </si>
  <si>
    <t>Доля продукции из водных биоресурсов высокой степени переработки</t>
  </si>
  <si>
    <t>Улов рыбы – всего</t>
  </si>
  <si>
    <t>Индекс производства по виду экономической деятельности «Рыболовство»</t>
  </si>
  <si>
    <t>Увеличение поступлений в бюджетную систему Приморского края за счет продажи франшизы по всей территории Российской Федерации</t>
  </si>
  <si>
    <t>млн. рублей</t>
  </si>
  <si>
    <t>Число иностранных участников</t>
  </si>
  <si>
    <t>Число посетителей международных мероприятий</t>
  </si>
  <si>
    <t>Доля отечественной рыбо- и морепродукции высокой степени переработки на мировом рынке</t>
  </si>
  <si>
    <t>Количество внедренных технологий в производство товарной пищевой рыбной продукции</t>
  </si>
  <si>
    <t>Управление рыбного хозяйства Приморского края</t>
  </si>
  <si>
    <t>Доля респондентов, удовлетворенных качеством оказания государственных услуг, в общем количестве обратившихся за государственными услугами, процентов</t>
  </si>
  <si>
    <t>Основное мероприятие №2.2 «Обновление рыбодобывающих мощностей»</t>
  </si>
  <si>
    <t>Основное мероприятие №2.3 «Обновление рыбоперерабатывающих и холодильных мощностей»</t>
  </si>
  <si>
    <t>Основное мероприятие №2.4 «Создание сети торговых предприятий розничной реализации рыбо- и морепродукции»</t>
  </si>
  <si>
    <t>Основное мероприятие №2.5 «Создание рыбного рынка в г. Владивостоке»</t>
  </si>
  <si>
    <t>Основное мероприятие №2.6 «Международная интеграция и международное сотрудничество»</t>
  </si>
  <si>
    <t>Число иностранных участников, единиц
Число посетителей международных мероприятий, единиц</t>
  </si>
  <si>
    <t>Количество внедренных технологий в производство товарной пищевой рыбной продукции, единиц</t>
  </si>
  <si>
    <t>В случае нереализации основного мероприятия объем производства продукции аква- и маркультуры останется на уровне 2012 года.
Мероприятия по строительству новых, реконструкции существующих хозяйств будут носить ограниченный случайный характер. Производительность не будет отвечать требованиям конкурентоспособности.</t>
  </si>
  <si>
    <t>Реализация основного мероприятия позволит в 8,6 раза увеличить объем производства продукции аква- и марикультуры.</t>
  </si>
  <si>
    <t>В случае нереализации основного мероприятия не будет производитьсягосударственная поддержка приморских предприятий и организаций в части предоставления субсидий на приобретение новго технологического рыбоперерабатывающего и холодильного оборудования, производство рыбо- и морепродукции и др. и, как следствие.
Мероприятия по по обновлению рыбообрабатывающих мощностей будут носить ограниченный случайный характер.</t>
  </si>
  <si>
    <t>В случае нереализации сновного мероприятия будет упущена возможность формирования подхода к реализации рыбо- и морепродукции, произведенной на территории Приморского края, связанного с пропагандированием экологической чистотой, отсутствием использования ГМО, а также со спецификой и гастрономической ценностью самой продукции.</t>
  </si>
  <si>
    <t>В случае нереализации основного мероприятия будет происходить сокращение количества компаний-участников международных мероприятий, будет снижаться интерес к Приморскому краю, как к центру рыбохозяйственной деятельности, последует утрата рыбохозяйственным комплексом Приморского края положительного имиджа.
Будет продолжать снижаться престижность рыбацкой профессии среди населения, в особенности среди молодёжи.</t>
  </si>
  <si>
    <t>В случае нереализации основного мероприятия будет упущена возможность создания во Владивостоке современного предприятия розничной торговли качественной и безопасной российской рыбо- и морепродукции по ценам, доступным для всех слоев населения.</t>
  </si>
  <si>
    <t>В случае нереализации основного мероприятия будет наблюдаться низкая удовлетворенность потребителей оказываемыми государственными услугами, их объемом и качеством.</t>
  </si>
  <si>
    <t>Реализация основного мероприятия позволит создать комфортные условия ведения рыбохозяйственной деятельности, а также способствовать снятию излишних административных барьеров.</t>
  </si>
  <si>
    <t>Реализация основного мероприятия позволит сформировать в Приморском крае технико-внедренческий парки в рамках государственно-частного партнерства.</t>
  </si>
  <si>
    <t>В случае нереализации основного мероприятия не удастся привлечь перспективных субъектов малого и среднего предпринимательства с инновационной составляющей и содействовать коммерциализации разработанных ими технологий, продуктов и услуг с целью последующего  продвижения, как на внутренний, так и на внешний рынки.</t>
  </si>
  <si>
    <t>В случае нереализации основного мероприятия не будут реализованы взаимосвязи в технологиях, навыках, информации, маркетинге и потребительских запросах, которые характерны для целого комплекса компаний рыбохозяйственной направленности.</t>
  </si>
  <si>
    <t>Реализация основного мероприятия будет способствовать созданию, развитию и продвижению инновационной продукции дальневосточных рыбохозяйственных предприятий и организаций на внутреннем и внешнем рынках.</t>
  </si>
  <si>
    <t>В случае нереализации основного мероприятия будет отсутствовать скоординированная деятельность власти, науки, образования, бизнеса и некоммерческого сектора в осуществлении инициативных проектов и мероприятий Приморского края.</t>
  </si>
  <si>
    <t>Индекс физического объема инвестиций в основной капитал рыбохозяйственного комплекса</t>
  </si>
  <si>
    <t>Коэффициент обновления основных фондов</t>
  </si>
  <si>
    <t>783</t>
  </si>
  <si>
    <t>0400</t>
  </si>
  <si>
    <t>0000000</t>
  </si>
  <si>
    <t>000</t>
  </si>
  <si>
    <t>0405</t>
  </si>
  <si>
    <t>5220000</t>
  </si>
  <si>
    <t>006</t>
  </si>
  <si>
    <t>0920000</t>
  </si>
  <si>
    <t>0020400</t>
  </si>
  <si>
    <t>0603</t>
  </si>
  <si>
    <t>2700400</t>
  </si>
  <si>
    <t>0000</t>
  </si>
  <si>
    <t>Количество рейдов межведомственных оперативных групп по охране водных биоресурсов, единиц</t>
  </si>
  <si>
    <t>1.1</t>
  </si>
  <si>
    <t>1.2</t>
  </si>
  <si>
    <t>1.3</t>
  </si>
  <si>
    <t>Протяженность береговой линии внутренних водных объектов, очищенной от мусора и брошенных орудий лова</t>
  </si>
  <si>
    <t>км</t>
  </si>
  <si>
    <t>Отдельное мероприятие№1.1 «Оказание государственных услуг и управление в сфере установленных функций за счет средств краевого бюджета»</t>
  </si>
  <si>
    <t>Отдельное мероприятие №1.2 «Охрана водных биологических ресурсов на внутренних водных объектах за счет субвенций»</t>
  </si>
  <si>
    <t>Отдельное мероприятие №1.3 «Организация работы межведомственных оперативных групп по охране водных биоресурсов, предотвращению браконьерства и профилактике правонарушений за счет субвенций»</t>
  </si>
  <si>
    <t>Основное мероприятие №2.1 «Развитие воспроизводства и аквакультуры»</t>
  </si>
  <si>
    <t>Подпрограмма №1 «Развитие системы государственного управления»</t>
  </si>
  <si>
    <t>Подпрограмма №3 «Создание институтов развития»</t>
  </si>
  <si>
    <t>Производство товарной пищевой рыбной продукции, включая консервы рыбные</t>
  </si>
  <si>
    <t>-</t>
  </si>
  <si>
    <t>Отдельное мероприятие №1.1 «Оказание государственных услуг и управление в сфере установленных функций за счет средств краевого бюджета»</t>
  </si>
  <si>
    <t>Отдельное мероприятие №2.1 «Развитие воспроизводства и аквакультуры»</t>
  </si>
  <si>
    <t>Отдельное мероприятие №2.2 «Обновление рыбодобывающих мощностей»</t>
  </si>
  <si>
    <t>Отдельное мероприятие №2.3 «Обновление рыбоперерабатывающих и холодильных мощностей»</t>
  </si>
  <si>
    <t>Объем производства товарной пищевой рыбной продукции, включая консервы рыбные</t>
  </si>
  <si>
    <t>Отдельное мероприятие №2.4 «Создание сети торговых предприятий розничной реализации рыбо- и морепродукции»</t>
  </si>
  <si>
    <t>Отдельное мероприятие №2.5 «Создание рыбного рынка в г. Владивостоке»</t>
  </si>
  <si>
    <t>Отдельное мероприятие №2.6 «Международная интеграция и международное сотрудничество»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</si>
  <si>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</si>
  <si>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</si>
  <si>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</si>
  <si>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</si>
  <si>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</si>
  <si>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</si>
  <si>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</si>
  <si>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</si>
  <si>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</si>
  <si>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</si>
  <si>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</si>
  <si>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Отдельное мероприятие №3.1 «Формирование межрегионального рыбоперерабатывающего кластера»</t>
  </si>
  <si>
    <t>3.1</t>
  </si>
  <si>
    <t>Отдельное мероприятие №3.2 «Создание пилотного проекта технико-внедренческого парка в рамках государственно-частного партнерства»</t>
  </si>
  <si>
    <t>3.2</t>
  </si>
  <si>
    <t>Реализация основного мероприятия позволит выполнять работы по очистке от мусора и брошенных орудий лова берегов и акваторий внутренних водных объектов .</t>
  </si>
  <si>
    <t>Протяженность береговой линии внутренних водных объектов, очищенной от мусора и брошенных орудий лова, км</t>
  </si>
  <si>
    <t>В случае нереализации основного мероприятия будут происходить интенсивное загрезнение акваторий внутренних водных объектов, что будет приводить к гибели гидробионтов .</t>
  </si>
  <si>
    <t>Реализация основного мероприятия позволит осуществлять работы межведомственных оперативных групп по охране водных биоресурсов, предотвращению браконьерства и профилактике правонарушений в рыбной отрасли.</t>
  </si>
  <si>
    <t>В случае нереализации основного мероприятия прогнозируется всплеск незаконного, несообщаемого и нерегулируемого промысла водных биоресурсов.</t>
  </si>
  <si>
    <t>Меры государственного регулирования в сфере реализации государственной программы Приморского края «Развитие рыбохозяйственного комплекса Приморского края на 2013-2017 годы» не предусмотрены</t>
  </si>
  <si>
    <t>Наименование органа исполнительной власти Приморского края</t>
  </si>
  <si>
    <t>Наименование нормативного правового акта</t>
  </si>
  <si>
    <t>Закон Приморского края от 30.04.2002 № 220-КЗ "О рыбохозяйственной деятельности в Приморском крае" (ст.3)</t>
  </si>
  <si>
    <t>Реализация государственной политики в сфере рыбохозяйственной деятельности на территории Приморского края</t>
  </si>
  <si>
    <t>Федеральный закон от 20.12.2004 № 166-ФЗ "О рыболовстве и сохранении водных биологических ресурсов" (ст.3 п.5)</t>
  </si>
  <si>
    <t>Разработка и подготовка предложений по совершенствованию нормативной правовой базы в сфере рыбохозяйственной деятельности</t>
  </si>
  <si>
    <t>Федеральный закон от 20.12.2004 № 166-ФЗ "О рыболовстве и сохранении водных биологических ресурсов" (ст.7.2)</t>
  </si>
  <si>
    <t>Мониторинг организаций рыбохозяйственного комплекса Приморского края и подготовка на его основе предложений, аналитических материалов, справок и иных документов с целью обеспечения устойчивой деятельности рыбохозяйственного комплекса региона, повышения уровня экономической эффективности работы отрасли</t>
  </si>
  <si>
    <t>Осуществление системной информационно-аналитической работы по вопросам состояния и развития рыбохозяйственного комплекса Приморского края</t>
  </si>
  <si>
    <t>Федеральный закон от 20.12.2004 № 166-ФЗ "О рыболовстве и сохранении водных биологических ресурсов" (ст. 33), Постановление Администрации Приморского края от  18 февраля 2005  № 49-пг "О рыбохозяйственном совете"</t>
  </si>
  <si>
    <t>Подготовка материалов и предложений по работе Приморского рыбохозяйственного совета, Дальневосточного научно-промыслового совета и их рабочих органов</t>
  </si>
  <si>
    <t>Федеральный закон от 21.07.2005 № 94-ФЗ "О размещении заказов на поставки товаров, выполнение работ, оказание услуг для государственных и муниципальных нужд"</t>
  </si>
  <si>
    <t>Размещение государственных заказов на поставки товаров, выполнение работ, оказание услуг, связанных с обеспечением деятельности Управления</t>
  </si>
  <si>
    <t>Федеральный закон от 20.12.2004 № 166-ФЗ "О рыболовстве и сохранении водных биологических ресурсов" (ст. 31), Постановление Правительства Российской Федерации 15.08.2008 № 611 "Об утверждении Правил распределения квот добычи (вылова) водных биологических ресурсов для осуществления прибрежного рыболовства", Закон Приморского края от 30.04.2002 №220-КЗ "О рыбохозяйственной деятельности в Приморском крае" (ст. 3)</t>
  </si>
  <si>
    <t>Распределение прибрежных квот в порядке, установленном Правительством Российской Федерации</t>
  </si>
  <si>
    <t>Федеральный закон от 20.12.2004 № 166-ФЗ  "О рыболовстве и сохранении водных биологических ресурсов" (ст. 31), Закон Приморского края от 30.04.2002 № 220-КЗ "О рыбохозяйственной деятельности в Приморском крае" (ст. 12)</t>
  </si>
  <si>
    <t>Распределение квот добычи (вылова) водных биоресурсов для осуществления промышленного рыболовства в пресноводных водных объектах</t>
  </si>
  <si>
    <t>Федеральный закон от 20.12.2004 № 166-ФЗ "О рыболовстве и сохранении водных биологических ресурсов" (ст. 31), Закон Приморского края от 30.04.2002 № 220-КЗ "О рыбохозяйственной деятельности в Приморском крае" (ст. 13)</t>
  </si>
  <si>
    <t>Распределение квот добычи (вылова) водных биоресурсов в целях обеспечения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</si>
  <si>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Федеральный закон от 20.12.2004 № 166-ФЗ "О рыболовстве и сохранении водных биологических ресурсов" (ст. 31), Закон Приморского края от 30.04.2002 № 220-КЗ "О рыбохозяйственной деятельности в Приморском крае" (ст. 14)</t>
  </si>
  <si>
    <t>Распределение между пользователями водными биоресурсами квот добычи (вылова) водных биоресурсов для организации любительского и спортивного рыболовства в Приморском крае</t>
  </si>
  <si>
    <t>Федеральный закон от 24.04.1995 № 52-ФЗ   «О животном мире» (ст.6), Закон Приморского края от 30.04.2002 № 220-КЗ "О рыбохозяйственной деятельности в Приморском крае" (ст.16)</t>
  </si>
  <si>
    <t>Охрана водных биоресурсов на внутренних водных объектах в пределах предоставленных федеральным законодательством полномочий</t>
  </si>
  <si>
    <t>"Бюджетный кодекс Российской Федерации" от 31.07.1998 145-ФЗ (ст.8)</t>
  </si>
  <si>
    <t xml:space="preserve">Функция главного распорядителя и получателя средств федерального бюджета и краевого бюджета, предусмотренных на содержание Управления и реализацию возложенных на Управление полномочий </t>
  </si>
  <si>
    <t xml:space="preserve">Постановление Правительства Российской Федерации от 13 июня 2006 № 370 "Об утверждении Правил предоставления из федерального бюджета субвенций бюджетам субъектов Российской Федерации на реализацию полномочий в области организации, регулирования и охраны водных биологических ресурсов", Приказ ФАР от 23 сентября 2009 № 852 "О предоставлении отчетности о расходах бюджетов субъектов Российской Федерации, связанных с выполнением полномочий в области организации, регулирования и охраны водных биологических ресурсов, и о проведенных рыбохозяйственных мероприятиях за счет субвенций"  </t>
  </si>
  <si>
    <t>Подготовка и представление в уполномоченный федеральный орган исполнительной власти ежеквартального отчета о расходовании предоставленных из федерального бюджета субвенций, о достижении целевых прогнозных показателей в случае их установления, о нормативных правовых актах, издаваемых органами государственной власти Приморского края по вопросам переданных полномочий, а также установленных форм отраслевой отчетности</t>
  </si>
  <si>
    <t>Федеральный закон от 20.12.2004 № 166-ФЗ "О рыболовстве и сохранении водных биологических ресурсов" (ст. 31); Постановление Правительства Российской Федерации от 15.08.2008 № 611 "Об утверждении Правил распределения квот добычи (вылова) водных биологических ресурсов для осуществления прибрежного рыболовства"; Закон Приморского края от 30.04.2002 №220-КЗ "О рыбохозяйственной деятельности в Приморском крае" (ст. 4)</t>
  </si>
  <si>
    <t>Определение долей квот добычи (вылова) водных биоресурсов, выделяемых Приморскому краю для осуществления прибрежного рыболовства (за исключением анадромных, катадромных и трансграничных видов рыб) (далее - доли), в порядке, установленном Правительством Российской Федерации</t>
  </si>
  <si>
    <t>Федеральный закон от 20.12.2004 № 166-ФЗ "О рыболовстве и сохранении водных биологических ресурсов" (ст. 33.1); Закон Приморского края от 30.04.2002 № 220-КЗ "О рыбохозяйственной деятельности в Приморском крае" (ст. 4); Постановление Правительства Российской Федерации от 15.08.2008 № 612 "О подготовке и заключении договора о закреплении долей квот добычи (вылова) водных биологических ресурсов"</t>
  </si>
  <si>
    <t>Подготовка и заключение договоров о закреплении долей за пользователями водными биоресурсами</t>
  </si>
  <si>
    <t xml:space="preserve">Федеральный закон от 20.12.2004 № 166-ФЗ "О рыболовстве и сохранении водных биологических ресурсов" (ст.33.4); Постановление Правительства Российской Федерации от 25.08.2008 № 643 "О подготовке и заключении договора пользования водными биологическими ресурсами, общий допустимый улов которых не устанавливается (вместе с "Правилами подготовки и заключения договора пользования водными биологическими ресурсами, общий допустимый улов которых не устанавливается") </t>
  </si>
  <si>
    <t>Подготовка и заключение договоров пользования водными биоресурсами, которые отнесены к объектам рыболовства и общий допустимый улов которых не устанавливается, в отношении водных биоресурсов внутренних вод Российской Федерации, за исключением внутренних морских вод Российской Федерации, анадромных, катадромных и трансграничных видов ры</t>
  </si>
  <si>
    <t>Определение границ рыбопромысловых участков, включающих в себя акватории внутренних вод Российской Федерации, а также внутренних морских вод и территориального моря Российской Федерации</t>
  </si>
  <si>
    <t xml:space="preserve">Постановление Правительства Российской Федерации от 13 июня 2006 № 370  "Об утверждении Правил предоставления из федерального бюджета субвенций бюджетам субъектов Российской Федерации на реализацию полномочий в области организации, регулирования и охраны водных биологических ресурсов", Приказ ФАР от 23 сентября 2009 № 852  "О предоставлении отчетности о расходах бюджетов субъектов Российской Федерации, связанных с выполнением полномочий в области организации, регулирования и охраны водных биологических ресурсов, и о проведенных рыбохозяйственных мероприятиях за счет субвенций"  </t>
  </si>
  <si>
    <t>Поддержка деятельности, направленной на сохранение водных биоресурсов и среды их обитания.</t>
  </si>
  <si>
    <t>Федеральный закон от 25.12.2008 № 273-ФЗ "О противодействии коррупции";  Закон Приморского края от 10.03.2009 387-КЗ "О противодействии коррупции в Приморском крае", постановление Администрации Приморского края от 08.07.2009 № 178-па "О внесении изменений в постановление Администрации Приморского края от 6 августа 2007г. № 2015-па "О переименовании департамента рыбного хозяйства Администрации Приморского края и утверждении Положения об управлении рыбного хозяйства Приморского края"</t>
  </si>
  <si>
    <t>Противодействие коррупции в пределах своих полномочий</t>
  </si>
  <si>
    <t>Федеральный закон от 20 декабря 2004 года № 166-ФЗ "О рыболовстве и сохранении водных биологических ресурсов" (ст.33),  Постановление Губернатора Приморского края от 18 февраля 2005 № 49-пг «О Приморском рыбохозяйственном совете»</t>
  </si>
  <si>
    <t>Подготовка предложений по составу Приморского рыбохозяйственного совета и его рабочих органов</t>
  </si>
  <si>
    <t>Постановление Правительства Российской Федерации от 15.12.2005 № 768 "О распределении общих допустимых уловов водных биологических ресурсов применительно к водам квот их добычи (вылова)"</t>
  </si>
  <si>
    <t>Подготовка предложений по объемам квот добычи (вылова) водных биологических ресурсов для промышленного рыболовства, организации любительского и спортивного рыболовства и в целях обеспечения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 в Приморском крае</t>
  </si>
  <si>
    <t>Федеральный закон от 24.04.1995 № 52-ФЗ " о животном мире" (ст. 6)</t>
  </si>
  <si>
    <t>Подготовка предложений по организации и регулированию прибрежного рыболовства (за исключением анадромных, катадромных и трансграничных видов рыб)</t>
  </si>
  <si>
    <t>Федеральный закон от 24.04.1995 № 52-ФЗ  "О животном мире" (ст. 6)</t>
  </si>
  <si>
    <t>Подготовка предложений по организации и регулированию промышленного, любительского и спортивного рыболовства, рыболовства в целях традиционной хозяйственной деятельности коренных малочисленных народов Севера, Сибири и Дальнего Востока Российской Федерации</t>
  </si>
  <si>
    <t>Закон Приморского края от 30.04.2002 № 220-КЗ "О рыбохозяйственной деятельности в Приморском крае" (ст.5)</t>
  </si>
  <si>
    <t xml:space="preserve">Подготовка предложений по мерам государственной поддержки рыбохозяйственной деятельности </t>
  </si>
  <si>
    <t>Приказ Федерального агентства по рыболовству от 4 марта 2009 № 167 "Об утверждении Порядка деятельности комиссии по регулированию добычи (вылова) анадромных видов рыб"</t>
  </si>
  <si>
    <t>Подготовка предложений по созданию комиссии по регулированию добычи (вылова) анадромных видов рыб в Приморском крае</t>
  </si>
  <si>
    <t>Разработка краткосрочных и долгосрочных прогнозов развития рыбохозяйственного комплекса Приморского края</t>
  </si>
  <si>
    <t>Федеральный закон от 20.12.2004 № 166-ФЗ "О рыболовстве и сохранении водных биологических ресурсов" (ст. 18), Закон Приморского края от 30.04.2002 № 220-КЗ "О рыбохозяйственной деятельности в Приморском крае" (ст. 10)</t>
  </si>
  <si>
    <t>Разработка переченя рыбопромысловых участков, включающих в себя акватории внутренних вод Российской Федерации, в том числе внутренних морских вод Российской Федерации и территориального моря Российской Федерации</t>
  </si>
  <si>
    <t>Федеральный закон от 20.12.2004 № 166-ФЗ "О рыболовстве и сохранении водных биологических ресурсов" (ст.3, п.5)</t>
  </si>
  <si>
    <t>Разработка предложения к территориальным правилам и нормам в сфере рыбохозяйственной деятельности</t>
  </si>
  <si>
    <t>Федеральный закон от 20.12.2004 № 166-ФЗ "О рыболовстве и сохранении водных биологических ресурсов" (ст. 31), Закон Приморского края от 30.04.2002 № 220-КЗ "О рыбохозяйственной деятельности в Приморском крае" (ст. 9,12,13)</t>
  </si>
  <si>
    <t>Разработка порядка распределения квот добычи (вылова) водных биоресурсов для организации любительского и спортивного рыболовства в Приморском крае, в целях обеспечения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 в Приморском крае, а также промышленных квот во внутренних водах Российской Федерации, за исключением внутренних морских вод Российской Федерации, расположенных на территории Приморского края</t>
  </si>
  <si>
    <t>Разработка порядка и условий финансирования расходов краевого бюджета в виде субсидий на возмещение части затрат на уплату процентов по кредитам, полученным в российских кредитных организациях на строительство, реконструкцию, модернизацию рыбопромыслового флота, а также на приобретение технологического рыбоперерабатывающего оборудования и модернизацию рыбоперерабатывающих производств</t>
  </si>
  <si>
    <t>Разработка порядка и условий финансирования расходов краевого бюджета в виде субсидий на возмещение части затрат на уплату процентов по договорам финансовой аренды (лизинга), заключенным организациями рыбохозяйственного комплекса Приморского края с российскими лизинговыми компаниями для реализации лизинговых проектов направленных на строительство и модернизацию рыбопромыслового флота, а также на приобретение технологического рыбоперерабатывающего оборудования</t>
  </si>
  <si>
    <t>Закон Приморского края от 30.04.2002 № 220-КЗ "О рыбохозяйственной деятельности в Приморском крае" (ст.4)</t>
  </si>
  <si>
    <t>Разрабатка и вносение в установленном порядке Администрации Приморского края и Губернатору Приморского края соответствующие проекты постановлений и распоряжений</t>
  </si>
  <si>
    <t xml:space="preserve">Обеспечение реализации федеральных законов, законов Приморского края, федеральных и региональных целевых программ </t>
  </si>
  <si>
    <t xml:space="preserve">Федеральный закон от 23.11.1995 № 174-ФЗ (ст.6.1) "Об экологической экспертизе" </t>
  </si>
  <si>
    <t>Участие в проведении государственных экологических экспертиз в части охраны и использования водных биологических ресурсов в соответствии с федеральным законодательством</t>
  </si>
  <si>
    <t>Федеральный закон от 20 декабря 2004 года № 166-ФЗ "О рыболовстве и сохранении водных биологических ресурсов" (ст.33), Постановление Губернатора Приморского края от 18 февраля 2005 № 49-пг «О Приморском рыбохозяйственном совете»</t>
  </si>
  <si>
    <t>Обеспечение деятельности Приморского рыбохозяйственного совета и его рабочих органов</t>
  </si>
  <si>
    <t>Постановление Администрации Приморского края от  06 августа 2007 № 215-па "О переименовании департамента рыбного хозяйства Администрации Приморского края и утверждении Положения об управлении рыбного хозяйства Приморского края"</t>
  </si>
  <si>
    <t>Обеспечение мобилизационной подготовки управления рыбного хозяйства Приморского края</t>
  </si>
  <si>
    <t>Координация и методическое обеспечение деятельности по мобилизационной подготовке подведомственных организаций</t>
  </si>
  <si>
    <t xml:space="preserve"> Закон Приморского края от 30.04.2002 № 220-КЗ "О рыбохозяйственной деятельности в Приморском крае" (ст.16), План декриминализации основных отраслей экономики Дальнего востока на 2011-2013 годы (2008-2010 годы), План совместных мероприятий по декриминализации сферы добычи, переработки, и реализацииводных биологических ресурсов в Приморском крае на 2011-2013 годы (2008-2010 годы)</t>
  </si>
  <si>
    <t>Организация и проведение рыбоохранных проверок (рейдов), в том числе совместно с органами внутренних дел, общественностью, другими уполномоченными органами</t>
  </si>
  <si>
    <t>Проводение международные форумы, съезды, конгрессы по вопросам, входящим в компетенцию правления</t>
  </si>
  <si>
    <t>Участие в проведении анализа производственно-экономической и финансовой деятельности рыбохозяйственного комплекса Приморского края</t>
  </si>
  <si>
    <t xml:space="preserve">Постановления Правительства РФ от  14 февраля 2009 № 136 "О проведении конкурса на право заключения договора о предоставлении рыбопромыслового участка для осуществления товарного рыбоводства и заключении такого договора" (вместе с "Правилами организации и проведения конкурса на право заключения договора о предоставлении рыбопромыслового участка для осуществления товарного рыбоводства", "Правилами подготовки и заключения договора о предоставлении рыбопромыслового участка для осуществления товарного рыбоводства", от 30 декабря 2008 № 1078 "О проведении конкурса на право заключения договора о предоставлении рыбопромыслового участка для организации любительского и спортивного рыболовства и заключении такого договора" (вместе с "Правилами организации и проведения конкурса на право заключения договора о предоставлении рыбопромыслового участка для организации любительского и спортивного рыболовства", "Правилами подготовки и заключения договора о предоставлении рыбопромыслового участка для организации любительского и спортивного рыболовства" , от 14 апреля 2008 № 264 "О проведении конкурса на право заключения договора о предоставлении рыбопромыслового участка для осуществления промышленного рыболовства и заключении такого договора" (вместе с "Правилами организации и проведения конкурса на право заключения договора о предоставлении рыбопромыслового участка для осуществления промышленного рыболовства", "Правилами подготовки и заключения договора о предоставлении рыбопромыслового участка для осуществления промышленного рыболовства" </t>
  </si>
  <si>
    <t xml:space="preserve">Участие в работе комиссии по проведению конкурсов на право заключения договора пользования рыбопромысловым участком для ведения промышленного рыболовства, товарного рыбоводства, а также любительского и спортивного рыболовства </t>
  </si>
  <si>
    <t xml:space="preserve">Постановление Правительства РФ от 15 августа 2008 № 611 "Об утверждении Правил распределения квот добычи (вылова) водных биологических ресурсов для осуществления прибрежного рыболовства" </t>
  </si>
  <si>
    <t>Участие в определении долей в общем объеме квот на добычу (вылов) водных биологических ресурсов, выделяемых Приморскому краю для прибрежного рыболовства в порядке, установленном федеральным законодательством</t>
  </si>
  <si>
    <t>Постановление Правительства Российской Федерации от 04.02.2009 № 90  "О распределении и предоставлении субсидий из федерального бюджета бюджетам субъектов Российской Федерации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кооперативах" (вместе с "Правилами распределения и предоставления субсидий из федерального бюджета бюджетам субъектов Российской Федерации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кооперативах")"  (п.2, под.б, абз.6,7,8); (п.6, под. г)</t>
  </si>
  <si>
    <t xml:space="preserve">Участие в разработке порядка и условий финансирования расходов краевого бюджета за счет средств, поступивших в виде субсидий из федерального бюджета на возмещение части затрат на уплату процентов по инвестиционным кредитам, полученным в российских кредитных организациях, организациям, осуществляющим товарное рыбоводство:
- по кредитам, полученным на приобретение племенного материала рыб, техники и оборудования для товарного рыбоводства;
- по кредитам полученным на строительство, реконструкцию и модернизацию комплексов (ферм) по осуществлению товарного рыбоводства.
</t>
  </si>
  <si>
    <t>По причине отсутствия у Управления рыбного хозяйства Приморского края подведомственных учреждений, государственные задания на оказание государственных услуг не формируются.</t>
  </si>
  <si>
    <t>Всего</t>
  </si>
  <si>
    <t>Краевой бюджет</t>
  </si>
  <si>
    <t>Местный бюджет</t>
  </si>
  <si>
    <t>Государственные внебюджетные фонды Российской Федерации</t>
  </si>
  <si>
    <t xml:space="preserve">Территориальные государственные внебюджетные фонды </t>
  </si>
  <si>
    <t>Иные внебюджетные источники</t>
  </si>
  <si>
    <t xml:space="preserve">Федеральный бюджет </t>
  </si>
  <si>
    <t>Источники ресурсного обеспечения</t>
  </si>
  <si>
    <t>С учетом доп. финансирования</t>
  </si>
  <si>
    <t>Без учета доп. aинансирования</t>
  </si>
  <si>
    <t>ОЦЕНКА
степени влияния выделения дополнительных объемов ресурсов на показатели (индикаторы) государственной программы Приморского края «Развитие рыбохозяйственного комплекса Приморского края на 2013-2017 годы»</t>
  </si>
  <si>
    <t>Наименование государственной программы, краевой долгосрочной целевой программы, иной программы Приморского края, отдельного мероприятия</t>
  </si>
  <si>
    <t>Объем дополнительных ресурсов</t>
  </si>
  <si>
    <t>Ожидаемый непосредственный результат</t>
  </si>
  <si>
    <t>С учетом дополнительных ресурсов</t>
  </si>
  <si>
    <t>Реализация основного мероприятия позволит в 1,23 раза увеличить объем производства товарной пищевой рыбной продукции, включая консервы.
Индекс производства по виду экономической деятельности «Переработка и консервирование рыбы и морепродуктов» к 2017 году составит 107,5 процентов.
Доля продукции из водных биоресурсов высокой степени переработки достигнет 35%.</t>
  </si>
  <si>
    <t>Реализация основного мероприятия позволит к 2017 году увеличить уловы рыбы до 783 тыс. тонн.
Производство рыбы живой, свежей и охлажденной по итогам реализации основного мероприятия возрастет на 40,4% (по отношению к 2012 году).
Индекс производства по виду экономической деятельности «Рыболовство» составит в 2017 году 100,2%.</t>
  </si>
  <si>
    <t>Реализация основного мероприятия позволит сформировать в общероссийском масштабе бренд Приморской рыбо- и морепродукции.</t>
  </si>
  <si>
    <t>В результате реализации основного мероприятия будет использована уникальная возможность непосредственного участия рыбохозяйственных предприятий Приморского края в деятельности современного предприятия розничной торговли и соответственно – участие в формировании доли прибыли в развитой цепочке получения добавленной стоимости.</t>
  </si>
  <si>
    <t>Реализация основного мероприятия будет способствовать развитию международной интеграции не только в области торговли, но и в области сохранения водных биоресурсов, международного сотрудничества, основанного на принципах добрососедства, равноправия и взаимного партнерства.
Число иностранных участников составит не менее 100 единиц.
Число посетителей международных мероприятий составит не менее 600 единиц.</t>
  </si>
  <si>
    <t>Реализаци основного мероприятия позволит повысить конкурентоспособность экономической системы региона и создать новые внутренние источники развития за счет действия широкого поля интеграционных и синергетических факторов.</t>
  </si>
  <si>
    <t>Текущий бюджетный эффект</t>
  </si>
  <si>
    <t>Интегральный бюджетный эффект</t>
  </si>
  <si>
    <t>Отношение интегрального эффекта к сумме затрат</t>
  </si>
  <si>
    <t>Дефляторы, в ценах 2007 года (нарастающим итогом)</t>
  </si>
  <si>
    <t>Текущий бюджетный эффект, в сопоставимых ценах*</t>
  </si>
  <si>
    <t>Чистый дисконтированный доход, в сопоставимых ценах* (ставка дисконтирования 11 процентов)</t>
  </si>
  <si>
    <t>Чистый дисконтный доход, в сопоставимых ценах* (с учетом риска 3 процента)</t>
  </si>
  <si>
    <t>Внутренняя норма доходности, в сопоставимых ценах* (процентов)</t>
  </si>
  <si>
    <t>Дисконт</t>
  </si>
  <si>
    <t>Диск.доход года</t>
  </si>
  <si>
    <t>Дисконтированный доход</t>
  </si>
  <si>
    <t>2018 год</t>
  </si>
  <si>
    <t>2019 год</t>
  </si>
  <si>
    <t>2020 год</t>
  </si>
  <si>
    <t>Расходы краевого бюджета (доведенные лимиты)</t>
  </si>
  <si>
    <t>Расходы краевого бюджета (дополнительная потдребность)</t>
  </si>
  <si>
    <t>Итого расходы краевого бюджета</t>
  </si>
  <si>
    <t>Итого расходы краевого бюджета (нарастающим итогом)</t>
  </si>
  <si>
    <t>Налоги от деятельности рыбохозяйственных предприятий, поступающие в бюджетную систему</t>
  </si>
  <si>
    <t>(тыс. рублей, в ценах соответствующих лет)</t>
  </si>
  <si>
    <t>ПОКАЗАТЕЛИ БЮДЖЕТНОЙ ЭФФЕКТИВНОСТИ РЕАЛИЗАЦИИ ГОСУДАРСТВЕННОЙ ПРОГРАММЫ</t>
  </si>
  <si>
    <t>Налоги от деятельности рыбохозяйственных предприятий, поступающие в бюджетную систему (нарастающим итогом)</t>
  </si>
  <si>
    <t>Налоги от деятельности рыбохозяйственных предприятий, которым оказывается государственная поддержка в рамках государственной программы, поступающие в бюджетную систему</t>
  </si>
  <si>
    <t>Налоги от деятельности рыбохозяйственных предприятий, которым оказывается государственная поддержка в рамках государственной программы, поступающие в бюджетную систему (нарастающим итогом)</t>
  </si>
  <si>
    <t>Ставка дисконтирования</t>
  </si>
  <si>
    <t>2. Водная поверхность русел рек и озер, очищенная от мусора и брошенных орудий лова</t>
  </si>
  <si>
    <t>3. Количество рейдов межведомственных оперативных групп по охране водных биоресурсов</t>
  </si>
  <si>
    <t>Подпрограмма №1 «Стимулирование обновления и модернизации основных производственных фондов»</t>
  </si>
  <si>
    <t>Отдельное мероприятие №1.1 «Развитие воспроизводства и аквакультуры»</t>
  </si>
  <si>
    <t>Отдельное мероприятие №1.2 «Развитие рыбоперерабатывающих и холодильных мощностей»</t>
  </si>
  <si>
    <t>Товарная пищевая рыбная продукция, включая консервы</t>
  </si>
  <si>
    <t>Отдельное мероприятие №1.3 «Международная интеграция и международное сотрудничество»</t>
  </si>
  <si>
    <t>1.4</t>
  </si>
  <si>
    <t>1.5</t>
  </si>
  <si>
    <t>Подпрограмма №2 «Развитие рынка рыбной продукции»</t>
  </si>
  <si>
    <t>Увеличение легального оборота рыбо- и морепродукции</t>
  </si>
  <si>
    <t>Число торговых посредников</t>
  </si>
  <si>
    <t>Количество внедренных стандартов качества рыбопродукции, в т.ч. соответствующих европейским и мировым стандартам</t>
  </si>
  <si>
    <t>Подпрограмма №3 «Развитие научных исследований и внедрение инноваций»</t>
  </si>
  <si>
    <t>Подпрограмма №4 «Развитие системы государственного управления»</t>
  </si>
  <si>
    <t>4.1</t>
  </si>
  <si>
    <t>4.2</t>
  </si>
  <si>
    <t>4.3</t>
  </si>
  <si>
    <t>1</t>
  </si>
  <si>
    <t>2</t>
  </si>
  <si>
    <t>3</t>
  </si>
  <si>
    <t>Отдельное мероприятие №2.1 «Создание аукционной торговой площадки»</t>
  </si>
  <si>
    <t>Отдельное мероприятие №2.2 «Создания сети специализированных торговых предприятий шаговой доступности розничной реализации рыбо- и морепродукции»</t>
  </si>
  <si>
    <t>Отдельное мероприятие №2.3 «Создание рыбного рынка в г. Владивостоке»</t>
  </si>
  <si>
    <t>Отдельное мероприятие №3.1 «Создание сервисной компании»</t>
  </si>
  <si>
    <t>Отдельное мероприятие №4.1 «Организация работы межведомственных оперативных групп по охране водных биоресурсов, предотвращению браконьерства и профилактике правонарушений»</t>
  </si>
  <si>
    <t>Отдельное мероприятие №4.2 «Организация работы по очистке водной поверхности русел рек и озер от мусора и брошенных орудий лова»</t>
  </si>
  <si>
    <t>Отдельное мероприятие №4.1 «Оказание государственных услуг и управление в сфере установленных функций за счет средств краевого бюджета»</t>
  </si>
  <si>
    <t>4</t>
  </si>
  <si>
    <t>Оценка расходов (тыс. рублей)</t>
  </si>
  <si>
    <t>Объем производства продукции товарного рыбоводства (аквакультуры), тонн</t>
  </si>
  <si>
    <t>Реализация основного мероприятия позволит в 1,26 раза увеличить объем производства товарной пищевой рыбной продукции, включая консервы.
Доля продукции из водных биоресурсов высокой степени переработки достигнет 35%.</t>
  </si>
  <si>
    <t>Производство товарной пищевой рыбной продукции, включая консервы, тыс. тонн
Доля продукции из водных биоресурсов высокой степени переработки, процентов</t>
  </si>
  <si>
    <t>Реализация основного мероприятия будет способствовать созданию аукционной торговой площадки. Главной целью создания аукционной торговли водными биоресурсами в Приморском крае является развитие эффективного рыночного механизма для оптимизации торговли рыбной продукцией в регионе</t>
  </si>
  <si>
    <t>Реализация отдельного мероприятия будет способствовать формированию в общероссийском масштабе бренда Приморской рыбо- и морепродукции. Основой бренда станет подход, связанный с экологической чистотой, отсутствием использования ГМО, а также со спецификой и гастрономической ценностью самой продукции (дикая рыба, ракообразные, моллюски, беспозвоночные, водные растения и т. д.)</t>
  </si>
  <si>
    <t>Увеличение легального оборота рыбо- и морепродукции, процентов
Число торговых посредников, единиц
Количество внедренных стандартов качества рыбопродукции, в т.ч. соответствующих европейским и мировым стандартам, единиц</t>
  </si>
  <si>
    <t>Реализация отдельного мероприятия будет способствовать созданию в г. Владивостоке рыбного рынка с целью обеспечения участия рыбохозяйственных предприятий Приморского края в деятельности современного предприятия розничной торговли и соответственно – участие в формировании доли прибыли в развитой цепочке получения добавленной стоимости</t>
  </si>
  <si>
    <t>Реализация основного мероприятия позволит сформировать в Приморском крае технико-внедренческий парк в рамках государственно-частного партнерства.</t>
  </si>
  <si>
    <t>Отдельное мероприятие №4.3 «Оказание государственных услуг и управление в сфере установленных функций за счет средств краевого бюджета»</t>
  </si>
  <si>
    <t>1.1.</t>
  </si>
  <si>
    <t>1.2.</t>
  </si>
  <si>
    <t>1.3.</t>
  </si>
  <si>
    <t>2.1.</t>
  </si>
  <si>
    <t>2.2.</t>
  </si>
  <si>
    <t>2.3.</t>
  </si>
  <si>
    <t>3.1.</t>
  </si>
  <si>
    <t>3.2.</t>
  </si>
  <si>
    <t>4.1.</t>
  </si>
  <si>
    <t>4.2.</t>
  </si>
  <si>
    <t>4.3.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</si>
</sst>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%"/>
    <numFmt numFmtId="184" formatCode="#,##0.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72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Continuous" vertic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0" xfId="42" applyAlignment="1" applyProtection="1">
      <alignment/>
      <protection/>
    </xf>
    <xf numFmtId="172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horizontal="right" vertical="top"/>
    </xf>
    <xf numFmtId="0" fontId="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Continuous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Continuous"/>
    </xf>
    <xf numFmtId="0" fontId="0" fillId="0" borderId="0" xfId="0" applyNumberFormat="1" applyAlignment="1">
      <alignment horizontal="center" vertical="center"/>
    </xf>
    <xf numFmtId="0" fontId="12" fillId="0" borderId="0" xfId="0" applyNumberFormat="1" applyFont="1" applyAlignment="1">
      <alignment horizontal="centerContinuous" vertical="center"/>
    </xf>
    <xf numFmtId="0" fontId="3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Continuous"/>
    </xf>
    <xf numFmtId="173" fontId="3" fillId="0" borderId="10" xfId="0" applyNumberFormat="1" applyFont="1" applyFill="1" applyBorder="1" applyAlignment="1">
      <alignment horizontal="center" vertical="center" wrapText="1"/>
    </xf>
    <xf numFmtId="183" fontId="3" fillId="0" borderId="10" xfId="5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9" fontId="0" fillId="0" borderId="0" xfId="57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20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left" vertical="center" wrapText="1" indent="2"/>
    </xf>
    <xf numFmtId="0" fontId="6" fillId="0" borderId="21" xfId="0" applyFont="1" applyBorder="1" applyAlignment="1">
      <alignment horizontal="left" vertical="center" wrapText="1" indent="2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12" fillId="0" borderId="0" xfId="0" applyNumberFormat="1" applyFont="1" applyFill="1" applyAlignment="1">
      <alignment horizontal="centerContinuous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172" fontId="3" fillId="0" borderId="30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173" fontId="3" fillId="0" borderId="29" xfId="0" applyNumberFormat="1" applyFont="1" applyFill="1" applyBorder="1" applyAlignment="1">
      <alignment horizontal="center" vertical="center" wrapText="1"/>
    </xf>
    <xf numFmtId="173" fontId="3" fillId="0" borderId="23" xfId="0" applyNumberFormat="1" applyFont="1" applyFill="1" applyBorder="1" applyAlignment="1">
      <alignment horizontal="center" vertical="center" wrapText="1"/>
    </xf>
    <xf numFmtId="173" fontId="3" fillId="0" borderId="31" xfId="0" applyNumberFormat="1" applyFont="1" applyFill="1" applyBorder="1" applyAlignment="1">
      <alignment horizontal="center" vertical="center" wrapText="1"/>
    </xf>
    <xf numFmtId="173" fontId="3" fillId="0" borderId="3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10" xfId="0" applyFont="1" applyBorder="1" applyAlignment="1">
      <alignment horizontal="centerContinuous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 indent="1"/>
    </xf>
    <xf numFmtId="10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justify" vertical="top" wrapText="1"/>
    </xf>
    <xf numFmtId="2" fontId="5" fillId="0" borderId="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Border="1" applyAlignment="1">
      <alignment horizontal="justify" vertical="top" wrapText="1"/>
    </xf>
    <xf numFmtId="10" fontId="3" fillId="0" borderId="0" xfId="57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3" fillId="0" borderId="3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72" fontId="6" fillId="0" borderId="14" xfId="0" applyNumberFormat="1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73" fontId="59" fillId="0" borderId="15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 wrapText="1"/>
    </xf>
    <xf numFmtId="172" fontId="6" fillId="0" borderId="29" xfId="0" applyNumberFormat="1" applyFont="1" applyFill="1" applyBorder="1" applyAlignment="1">
      <alignment horizontal="center" vertical="center"/>
    </xf>
    <xf numFmtId="1" fontId="59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73" fontId="3" fillId="0" borderId="16" xfId="0" applyNumberFormat="1" applyFont="1" applyFill="1" applyBorder="1" applyAlignment="1">
      <alignment horizontal="center"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 indent="1"/>
    </xf>
    <xf numFmtId="0" fontId="6" fillId="0" borderId="37" xfId="0" applyFont="1" applyBorder="1" applyAlignment="1">
      <alignment horizontal="left" vertical="center" wrapText="1" indent="2"/>
    </xf>
    <xf numFmtId="0" fontId="6" fillId="0" borderId="36" xfId="0" applyFont="1" applyBorder="1" applyAlignment="1">
      <alignment horizontal="left" vertical="center" wrapText="1" indent="2"/>
    </xf>
    <xf numFmtId="0" fontId="6" fillId="0" borderId="35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 indent="2"/>
    </xf>
    <xf numFmtId="0" fontId="7" fillId="0" borderId="16" xfId="0" applyFont="1" applyBorder="1" applyAlignment="1">
      <alignment horizontal="left" vertical="center" wrapText="1"/>
    </xf>
    <xf numFmtId="4" fontId="11" fillId="0" borderId="2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6" fontId="3" fillId="0" borderId="18" xfId="0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top" wrapText="1"/>
    </xf>
    <xf numFmtId="49" fontId="3" fillId="0" borderId="21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0" fontId="5" fillId="0" borderId="39" xfId="57" applyNumberFormat="1" applyFont="1" applyFill="1" applyBorder="1" applyAlignment="1">
      <alignment horizontal="center" vertical="center"/>
    </xf>
    <xf numFmtId="10" fontId="5" fillId="0" borderId="40" xfId="57" applyNumberFormat="1" applyFont="1" applyFill="1" applyBorder="1" applyAlignment="1">
      <alignment horizontal="center" vertical="center"/>
    </xf>
    <xf numFmtId="10" fontId="5" fillId="0" borderId="41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projekt\&#1056;&#1099;&#1073;&#1072;\2009%20&#1075;&#1086;&#1076;\&#1060;&#1062;&#1055;\&#1050;%20&#1057;&#1044;&#1040;&#1063;&#1045;_21_07_2009\&#1056;&#1072;&#1089;&#1095;&#1077;&#1090;&#1099;_21_07_2009\&#1054;&#1082;&#1086;&#1085;&#1095;&#1072;&#1090;&#1077;&#1083;&#1100;&#1085;&#1099;&#1077;%20&#1088;&#1072;&#1089;&#1095;&#1077;&#1090;&#1099;\&#1056;&#1072;&#1089;&#1095;&#1077;&#1090;&#1099;_&#1060;&#1055;&#1062;_21_07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  <sheetName val="Приложение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27"/>
  <sheetViews>
    <sheetView zoomScaleSheetLayoutView="130" zoomScalePageLayoutView="0" workbookViewId="0" topLeftCell="A1">
      <selection activeCell="A24" sqref="A24:J24"/>
    </sheetView>
  </sheetViews>
  <sheetFormatPr defaultColWidth="9.00390625" defaultRowHeight="12.75"/>
  <cols>
    <col min="1" max="1" width="6.00390625" style="131" customWidth="1"/>
    <col min="2" max="2" width="122.125" style="61" customWidth="1"/>
    <col min="3" max="3" width="11.375" style="62" customWidth="1"/>
    <col min="4" max="4" width="10.00390625" style="62" bestFit="1" customWidth="1"/>
    <col min="5" max="5" width="11.375" style="62" customWidth="1"/>
    <col min="6" max="6" width="10.00390625" style="62" bestFit="1" customWidth="1"/>
    <col min="7" max="10" width="11.375" style="62" customWidth="1"/>
    <col min="11" max="16384" width="11.375" style="4" customWidth="1"/>
  </cols>
  <sheetData>
    <row r="1" ht="18.75">
      <c r="J1" s="63" t="s">
        <v>19</v>
      </c>
    </row>
    <row r="2" spans="1:10" ht="18.75">
      <c r="A2" s="132" t="s">
        <v>18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>
      <c r="A3" s="132" t="s">
        <v>65</v>
      </c>
      <c r="B3" s="64"/>
      <c r="C3" s="64"/>
      <c r="D3" s="64"/>
      <c r="E3" s="64"/>
      <c r="F3" s="64"/>
      <c r="G3" s="64"/>
      <c r="H3" s="64"/>
      <c r="I3" s="64"/>
      <c r="J3" s="64"/>
    </row>
    <row r="4" ht="13.5" thickBot="1"/>
    <row r="5" spans="1:10" s="66" customFormat="1" ht="12.75">
      <c r="A5" s="268" t="s">
        <v>37</v>
      </c>
      <c r="B5" s="270" t="s">
        <v>38</v>
      </c>
      <c r="C5" s="272" t="s">
        <v>31</v>
      </c>
      <c r="D5" s="272" t="s">
        <v>32</v>
      </c>
      <c r="E5" s="272"/>
      <c r="F5" s="272"/>
      <c r="G5" s="272"/>
      <c r="H5" s="272"/>
      <c r="I5" s="272"/>
      <c r="J5" s="274"/>
    </row>
    <row r="6" spans="1:10" s="66" customFormat="1" ht="12.75">
      <c r="A6" s="269"/>
      <c r="B6" s="271"/>
      <c r="C6" s="273"/>
      <c r="D6" s="82" t="s">
        <v>67</v>
      </c>
      <c r="E6" s="82" t="s">
        <v>68</v>
      </c>
      <c r="F6" s="82" t="s">
        <v>69</v>
      </c>
      <c r="G6" s="82" t="s">
        <v>70</v>
      </c>
      <c r="H6" s="82" t="s">
        <v>71</v>
      </c>
      <c r="I6" s="82" t="s">
        <v>72</v>
      </c>
      <c r="J6" s="83" t="s">
        <v>73</v>
      </c>
    </row>
    <row r="7" spans="1:10" s="67" customFormat="1" ht="13.5" thickBot="1">
      <c r="A7" s="133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7">
        <v>10</v>
      </c>
    </row>
    <row r="8" spans="1:10" ht="24.75" customHeight="1" thickBot="1">
      <c r="A8" s="265" t="s">
        <v>64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ht="12.75">
      <c r="A9" s="139" t="s">
        <v>317</v>
      </c>
      <c r="B9" s="81" t="s">
        <v>78</v>
      </c>
      <c r="C9" s="65" t="s">
        <v>79</v>
      </c>
      <c r="D9" s="94">
        <v>30</v>
      </c>
      <c r="E9" s="94">
        <v>30.5</v>
      </c>
      <c r="F9" s="94">
        <v>31</v>
      </c>
      <c r="G9" s="94">
        <v>31.5</v>
      </c>
      <c r="H9" s="94">
        <v>32</v>
      </c>
      <c r="I9" s="94">
        <v>32.5</v>
      </c>
      <c r="J9" s="219">
        <v>33</v>
      </c>
    </row>
    <row r="10" spans="1:10" ht="12.75">
      <c r="A10" s="139" t="s">
        <v>318</v>
      </c>
      <c r="B10" s="81" t="s">
        <v>116</v>
      </c>
      <c r="C10" s="65" t="s">
        <v>75</v>
      </c>
      <c r="D10" s="94">
        <v>105.4</v>
      </c>
      <c r="E10" s="94">
        <v>101.5</v>
      </c>
      <c r="F10" s="94">
        <v>103</v>
      </c>
      <c r="G10" s="94">
        <v>103.5</v>
      </c>
      <c r="H10" s="94">
        <v>104</v>
      </c>
      <c r="I10" s="94">
        <v>104.2</v>
      </c>
      <c r="J10" s="219">
        <v>104.5</v>
      </c>
    </row>
    <row r="11" spans="1:10" ht="13.5" thickBot="1">
      <c r="A11" s="139" t="s">
        <v>319</v>
      </c>
      <c r="B11" s="81" t="s">
        <v>117</v>
      </c>
      <c r="C11" s="65" t="s">
        <v>75</v>
      </c>
      <c r="D11" s="94">
        <v>12.7</v>
      </c>
      <c r="E11" s="94">
        <v>8.9</v>
      </c>
      <c r="F11" s="94">
        <v>7</v>
      </c>
      <c r="G11" s="94">
        <v>9</v>
      </c>
      <c r="H11" s="94">
        <v>11.5</v>
      </c>
      <c r="I11" s="94">
        <v>12.5</v>
      </c>
      <c r="J11" s="219">
        <v>12.5</v>
      </c>
    </row>
    <row r="12" spans="1:10" ht="13.5" thickBot="1">
      <c r="A12" s="265" t="s">
        <v>301</v>
      </c>
      <c r="B12" s="266"/>
      <c r="C12" s="266"/>
      <c r="D12" s="266"/>
      <c r="E12" s="266"/>
      <c r="F12" s="266"/>
      <c r="G12" s="266"/>
      <c r="H12" s="266"/>
      <c r="I12" s="266"/>
      <c r="J12" s="267"/>
    </row>
    <row r="13" spans="1:10" ht="12.75">
      <c r="A13" s="136" t="s">
        <v>131</v>
      </c>
      <c r="B13" s="183" t="s">
        <v>82</v>
      </c>
      <c r="C13" s="80" t="s">
        <v>81</v>
      </c>
      <c r="D13" s="215">
        <v>1501.53</v>
      </c>
      <c r="E13" s="215">
        <v>838.63</v>
      </c>
      <c r="F13" s="215">
        <v>950.98</v>
      </c>
      <c r="G13" s="215">
        <v>2053.62</v>
      </c>
      <c r="H13" s="215">
        <v>5580.3</v>
      </c>
      <c r="I13" s="215">
        <v>9758.2</v>
      </c>
      <c r="J13" s="221">
        <v>13057.02</v>
      </c>
    </row>
    <row r="14" spans="1:10" ht="12.75">
      <c r="A14" s="139" t="s">
        <v>132</v>
      </c>
      <c r="B14" s="81" t="s">
        <v>304</v>
      </c>
      <c r="C14" s="65" t="s">
        <v>76</v>
      </c>
      <c r="D14" s="94">
        <v>629.9</v>
      </c>
      <c r="E14" s="94">
        <v>632.5</v>
      </c>
      <c r="F14" s="94">
        <v>645.2</v>
      </c>
      <c r="G14" s="94">
        <v>664.5</v>
      </c>
      <c r="H14" s="94">
        <v>715.4</v>
      </c>
      <c r="I14" s="94">
        <v>753.3</v>
      </c>
      <c r="J14" s="219">
        <v>793.2</v>
      </c>
    </row>
    <row r="15" spans="1:10" ht="13.5" customHeight="1">
      <c r="A15" s="139" t="s">
        <v>133</v>
      </c>
      <c r="B15" s="68" t="s">
        <v>85</v>
      </c>
      <c r="C15" s="65" t="s">
        <v>75</v>
      </c>
      <c r="D15" s="94">
        <v>22.8</v>
      </c>
      <c r="E15" s="94">
        <v>24</v>
      </c>
      <c r="F15" s="94">
        <v>25</v>
      </c>
      <c r="G15" s="94">
        <v>27</v>
      </c>
      <c r="H15" s="94">
        <v>28</v>
      </c>
      <c r="I15" s="94">
        <v>30</v>
      </c>
      <c r="J15" s="219">
        <v>35</v>
      </c>
    </row>
    <row r="16" spans="1:10" ht="12.75">
      <c r="A16" s="139" t="s">
        <v>306</v>
      </c>
      <c r="B16" s="68" t="s">
        <v>90</v>
      </c>
      <c r="C16" s="65" t="s">
        <v>62</v>
      </c>
      <c r="D16" s="216">
        <v>100</v>
      </c>
      <c r="E16" s="216">
        <v>100</v>
      </c>
      <c r="F16" s="216">
        <v>100</v>
      </c>
      <c r="G16" s="216">
        <v>100</v>
      </c>
      <c r="H16" s="216">
        <v>100</v>
      </c>
      <c r="I16" s="216">
        <v>100</v>
      </c>
      <c r="J16" s="222">
        <v>100</v>
      </c>
    </row>
    <row r="17" spans="1:10" ht="13.5" thickBot="1">
      <c r="A17" s="139" t="s">
        <v>307</v>
      </c>
      <c r="B17" s="92" t="s">
        <v>91</v>
      </c>
      <c r="C17" s="79" t="s">
        <v>62</v>
      </c>
      <c r="D17" s="93">
        <v>600</v>
      </c>
      <c r="E17" s="93">
        <v>600</v>
      </c>
      <c r="F17" s="93">
        <v>600</v>
      </c>
      <c r="G17" s="93">
        <v>600</v>
      </c>
      <c r="H17" s="93">
        <v>600</v>
      </c>
      <c r="I17" s="93">
        <v>600</v>
      </c>
      <c r="J17" s="222">
        <v>600</v>
      </c>
    </row>
    <row r="18" spans="1:10" ht="13.5" thickBot="1">
      <c r="A18" s="265" t="s">
        <v>308</v>
      </c>
      <c r="B18" s="266"/>
      <c r="C18" s="266"/>
      <c r="D18" s="266"/>
      <c r="E18" s="266"/>
      <c r="F18" s="266"/>
      <c r="G18" s="266"/>
      <c r="H18" s="266"/>
      <c r="I18" s="266"/>
      <c r="J18" s="267"/>
    </row>
    <row r="19" spans="1:10" ht="12.75">
      <c r="A19" s="139" t="s">
        <v>152</v>
      </c>
      <c r="B19" s="81" t="s">
        <v>309</v>
      </c>
      <c r="C19" s="65" t="s">
        <v>75</v>
      </c>
      <c r="D19" s="74">
        <v>40</v>
      </c>
      <c r="E19" s="74">
        <v>40</v>
      </c>
      <c r="F19" s="74">
        <v>40</v>
      </c>
      <c r="G19" s="74">
        <v>40</v>
      </c>
      <c r="H19" s="74">
        <v>55</v>
      </c>
      <c r="I19" s="74">
        <v>75</v>
      </c>
      <c r="J19" s="220">
        <v>90</v>
      </c>
    </row>
    <row r="20" spans="1:10" ht="12.75">
      <c r="A20" s="139" t="s">
        <v>153</v>
      </c>
      <c r="B20" s="81" t="s">
        <v>310</v>
      </c>
      <c r="C20" s="65" t="s">
        <v>62</v>
      </c>
      <c r="D20" s="217">
        <v>4</v>
      </c>
      <c r="E20" s="217">
        <v>4</v>
      </c>
      <c r="F20" s="217">
        <v>4</v>
      </c>
      <c r="G20" s="217">
        <v>3</v>
      </c>
      <c r="H20" s="217">
        <v>2</v>
      </c>
      <c r="I20" s="217">
        <v>2</v>
      </c>
      <c r="J20" s="223">
        <v>2</v>
      </c>
    </row>
    <row r="21" spans="1:10" ht="13.5" customHeight="1" thickBot="1">
      <c r="A21" s="139" t="s">
        <v>154</v>
      </c>
      <c r="B21" s="81" t="s">
        <v>311</v>
      </c>
      <c r="C21" s="65" t="s">
        <v>62</v>
      </c>
      <c r="D21" s="217">
        <v>0</v>
      </c>
      <c r="E21" s="217">
        <v>0</v>
      </c>
      <c r="F21" s="217">
        <v>0</v>
      </c>
      <c r="G21" s="217">
        <v>2</v>
      </c>
      <c r="H21" s="217">
        <v>5</v>
      </c>
      <c r="I21" s="217">
        <v>10</v>
      </c>
      <c r="J21" s="223">
        <v>15</v>
      </c>
    </row>
    <row r="22" spans="1:10" ht="13.5" thickBot="1">
      <c r="A22" s="265" t="s">
        <v>312</v>
      </c>
      <c r="B22" s="266"/>
      <c r="C22" s="266"/>
      <c r="D22" s="266"/>
      <c r="E22" s="266"/>
      <c r="F22" s="266"/>
      <c r="G22" s="266"/>
      <c r="H22" s="266"/>
      <c r="I22" s="266"/>
      <c r="J22" s="267"/>
    </row>
    <row r="23" spans="1:10" ht="15" customHeight="1" thickBot="1">
      <c r="A23" s="139" t="s">
        <v>164</v>
      </c>
      <c r="B23" s="81" t="s">
        <v>93</v>
      </c>
      <c r="C23" s="65" t="s">
        <v>62</v>
      </c>
      <c r="D23" s="217">
        <v>0</v>
      </c>
      <c r="E23" s="217">
        <v>0</v>
      </c>
      <c r="F23" s="217">
        <v>0</v>
      </c>
      <c r="G23" s="217">
        <v>2</v>
      </c>
      <c r="H23" s="217">
        <v>2</v>
      </c>
      <c r="I23" s="217">
        <v>5</v>
      </c>
      <c r="J23" s="223">
        <v>5</v>
      </c>
    </row>
    <row r="24" spans="1:10" ht="13.5" thickBot="1">
      <c r="A24" s="265" t="s">
        <v>313</v>
      </c>
      <c r="B24" s="266"/>
      <c r="C24" s="266"/>
      <c r="D24" s="266"/>
      <c r="E24" s="266"/>
      <c r="F24" s="266"/>
      <c r="G24" s="266"/>
      <c r="H24" s="266"/>
      <c r="I24" s="266"/>
      <c r="J24" s="267"/>
    </row>
    <row r="25" spans="1:10" ht="12.75">
      <c r="A25" s="136" t="s">
        <v>314</v>
      </c>
      <c r="B25" s="88" t="s">
        <v>300</v>
      </c>
      <c r="C25" s="80" t="s">
        <v>62</v>
      </c>
      <c r="D25" s="218">
        <v>52</v>
      </c>
      <c r="E25" s="218">
        <v>52</v>
      </c>
      <c r="F25" s="218">
        <v>52</v>
      </c>
      <c r="G25" s="218">
        <v>52</v>
      </c>
      <c r="H25" s="218">
        <v>52</v>
      </c>
      <c r="I25" s="218">
        <v>52</v>
      </c>
      <c r="J25" s="224">
        <v>52</v>
      </c>
    </row>
    <row r="26" spans="1:10" ht="12.75">
      <c r="A26" s="139" t="s">
        <v>315</v>
      </c>
      <c r="B26" s="81" t="s">
        <v>299</v>
      </c>
      <c r="C26" s="65" t="s">
        <v>135</v>
      </c>
      <c r="D26" s="74">
        <v>562</v>
      </c>
      <c r="E26" s="74">
        <v>562</v>
      </c>
      <c r="F26" s="74">
        <v>562</v>
      </c>
      <c r="G26" s="74">
        <v>562</v>
      </c>
      <c r="H26" s="74">
        <v>562</v>
      </c>
      <c r="I26" s="74">
        <v>562</v>
      </c>
      <c r="J26" s="220">
        <v>562</v>
      </c>
    </row>
    <row r="27" spans="1:10" ht="13.5" customHeight="1" thickBot="1">
      <c r="A27" s="140" t="s">
        <v>316</v>
      </c>
      <c r="B27" s="225" t="s">
        <v>74</v>
      </c>
      <c r="C27" s="85" t="s">
        <v>75</v>
      </c>
      <c r="D27" s="226">
        <v>0</v>
      </c>
      <c r="E27" s="226">
        <v>0</v>
      </c>
      <c r="F27" s="226">
        <v>55</v>
      </c>
      <c r="G27" s="226">
        <v>60</v>
      </c>
      <c r="H27" s="226">
        <v>65</v>
      </c>
      <c r="I27" s="226">
        <v>75</v>
      </c>
      <c r="J27" s="227">
        <v>85</v>
      </c>
    </row>
  </sheetData>
  <sheetProtection/>
  <mergeCells count="9">
    <mergeCell ref="A12:J12"/>
    <mergeCell ref="A18:J18"/>
    <mergeCell ref="A22:J22"/>
    <mergeCell ref="A24:J24"/>
    <mergeCell ref="A5:A6"/>
    <mergeCell ref="B5:B6"/>
    <mergeCell ref="C5:C6"/>
    <mergeCell ref="D5:J5"/>
    <mergeCell ref="A8:J8"/>
  </mergeCells>
  <printOptions/>
  <pageMargins left="0.3937007874015748" right="0.31496062992125984" top="0.984251968503937" bottom="0.35433070866141736" header="0.5118110236220472" footer="0.2755905511811024"/>
  <pageSetup fitToHeight="18" fitToWidth="1" horizontalDpi="600" verticalDpi="600" orientation="landscape" paperSize="9"/>
  <headerFooter alignWithMargins="0">
    <oddFooter>&amp;R&amp;"Times New Roman,обычный"&amp;11П.1.&amp;P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B6" sqref="B6"/>
    </sheetView>
  </sheetViews>
  <sheetFormatPr defaultColWidth="8.75390625" defaultRowHeight="12.75"/>
  <cols>
    <col min="1" max="1" width="6.375" style="0" bestFit="1" customWidth="1"/>
    <col min="2" max="2" width="48.00390625" style="0" customWidth="1"/>
    <col min="3" max="3" width="15.875" style="0" customWidth="1"/>
    <col min="4" max="5" width="11.375" style="0" customWidth="1"/>
    <col min="6" max="6" width="42.75390625" style="0" customWidth="1"/>
    <col min="7" max="7" width="13.125" style="0" customWidth="1"/>
    <col min="8" max="8" width="15.25390625" style="0" customWidth="1"/>
  </cols>
  <sheetData>
    <row r="1" s="57" customFormat="1" ht="18.75">
      <c r="H1" s="59" t="s">
        <v>8</v>
      </c>
    </row>
    <row r="2" s="57" customFormat="1" ht="19.5" customHeight="1">
      <c r="A2" s="59"/>
    </row>
    <row r="3" spans="1:8" s="57" customFormat="1" ht="18">
      <c r="A3" s="60" t="s">
        <v>9</v>
      </c>
      <c r="B3" s="58"/>
      <c r="C3" s="58"/>
      <c r="D3" s="58"/>
      <c r="E3" s="58"/>
      <c r="F3" s="58"/>
      <c r="G3" s="58"/>
      <c r="H3" s="58"/>
    </row>
    <row r="4" spans="1:8" s="57" customFormat="1" ht="18">
      <c r="A4" s="60" t="str">
        <f>'Таблица 1'!A3</f>
        <v> "Развитие рыбохозяйственного комплекса Приморского края на 2013-2017 годы"</v>
      </c>
      <c r="B4" s="58"/>
      <c r="C4" s="58"/>
      <c r="D4" s="58"/>
      <c r="E4" s="58"/>
      <c r="F4" s="58"/>
      <c r="G4" s="58"/>
      <c r="H4" s="58"/>
    </row>
    <row r="5" spans="1:8" s="57" customFormat="1" ht="18">
      <c r="A5" s="60" t="s">
        <v>13</v>
      </c>
      <c r="B5" s="58"/>
      <c r="C5" s="58"/>
      <c r="D5" s="58"/>
      <c r="E5" s="58"/>
      <c r="F5" s="58"/>
      <c r="G5" s="58"/>
      <c r="H5" s="58"/>
    </row>
    <row r="6" ht="14.25">
      <c r="A6" s="34"/>
    </row>
    <row r="7" spans="1:8" ht="12.75">
      <c r="A7" s="316" t="s">
        <v>37</v>
      </c>
      <c r="B7" s="316" t="s">
        <v>10</v>
      </c>
      <c r="C7" s="316" t="s">
        <v>5</v>
      </c>
      <c r="D7" s="18"/>
      <c r="E7" s="18"/>
      <c r="F7" s="18"/>
      <c r="G7" s="316" t="s">
        <v>11</v>
      </c>
      <c r="H7" s="316" t="s">
        <v>12</v>
      </c>
    </row>
    <row r="8" spans="1:8" ht="12.75">
      <c r="A8" s="316"/>
      <c r="B8" s="316"/>
      <c r="C8" s="316"/>
      <c r="D8" s="18" t="s">
        <v>45</v>
      </c>
      <c r="E8" s="18"/>
      <c r="F8" s="316" t="s">
        <v>48</v>
      </c>
      <c r="G8" s="316"/>
      <c r="H8" s="316"/>
    </row>
    <row r="9" spans="1:8" ht="25.5">
      <c r="A9" s="316"/>
      <c r="B9" s="316"/>
      <c r="C9" s="316"/>
      <c r="D9" s="14" t="s">
        <v>46</v>
      </c>
      <c r="E9" s="14" t="s">
        <v>47</v>
      </c>
      <c r="F9" s="316"/>
      <c r="G9" s="316"/>
      <c r="H9" s="316"/>
    </row>
    <row r="10" spans="1:8" s="1" customFormat="1" ht="13.5" thickBot="1">
      <c r="A10" s="19">
        <v>1</v>
      </c>
      <c r="B10" s="19">
        <v>2</v>
      </c>
      <c r="C10" s="19">
        <v>3</v>
      </c>
      <c r="D10" s="19">
        <v>6</v>
      </c>
      <c r="E10" s="19">
        <v>7</v>
      </c>
      <c r="F10" s="28">
        <v>8</v>
      </c>
      <c r="G10" s="19">
        <v>4</v>
      </c>
      <c r="H10" s="19">
        <v>5</v>
      </c>
    </row>
    <row r="11" spans="1:8" s="1" customFormat="1" ht="13.5" customHeight="1" thickBot="1">
      <c r="A11" s="265" t="s">
        <v>301</v>
      </c>
      <c r="B11" s="266"/>
      <c r="C11" s="266"/>
      <c r="D11" s="266"/>
      <c r="E11" s="266"/>
      <c r="F11" s="266"/>
      <c r="G11" s="266"/>
      <c r="H11" s="266"/>
    </row>
    <row r="12" spans="1:8" s="47" customFormat="1" ht="81.75" customHeight="1">
      <c r="A12" s="263" t="s">
        <v>338</v>
      </c>
      <c r="B12" s="233" t="s">
        <v>302</v>
      </c>
      <c r="C12" s="14" t="s">
        <v>94</v>
      </c>
      <c r="D12" s="14">
        <v>2013</v>
      </c>
      <c r="E12" s="14">
        <v>2013</v>
      </c>
      <c r="F12" s="88" t="s">
        <v>104</v>
      </c>
      <c r="G12" s="14"/>
      <c r="H12" s="264">
        <f>'Таблица 6'!G9</f>
        <v>170800</v>
      </c>
    </row>
    <row r="13" spans="1:8" s="47" customFormat="1" ht="76.5">
      <c r="A13" s="263" t="s">
        <v>339</v>
      </c>
      <c r="B13" s="234" t="s">
        <v>303</v>
      </c>
      <c r="C13" s="14" t="s">
        <v>94</v>
      </c>
      <c r="D13" s="14">
        <v>2013</v>
      </c>
      <c r="E13" s="14">
        <v>2013</v>
      </c>
      <c r="F13" s="81" t="s">
        <v>330</v>
      </c>
      <c r="G13" s="14"/>
      <c r="H13" s="264">
        <f>'Таблица 6'!G10</f>
        <v>155300</v>
      </c>
    </row>
    <row r="14" spans="1:8" s="47" customFormat="1" ht="166.5" thickBot="1">
      <c r="A14" s="19" t="s">
        <v>340</v>
      </c>
      <c r="B14" s="235" t="s">
        <v>305</v>
      </c>
      <c r="C14" s="14" t="s">
        <v>94</v>
      </c>
      <c r="D14" s="14">
        <v>2013</v>
      </c>
      <c r="E14" s="14">
        <v>2013</v>
      </c>
      <c r="F14" s="90" t="s">
        <v>272</v>
      </c>
      <c r="G14" s="14"/>
      <c r="H14" s="264">
        <f>'Таблица 6'!G11</f>
        <v>10000</v>
      </c>
    </row>
    <row r="15" spans="1:8" s="47" customFormat="1" ht="13.5" customHeight="1" thickBot="1">
      <c r="A15" s="265" t="s">
        <v>308</v>
      </c>
      <c r="B15" s="266"/>
      <c r="C15" s="266"/>
      <c r="D15" s="266"/>
      <c r="E15" s="266"/>
      <c r="F15" s="266"/>
      <c r="G15" s="266"/>
      <c r="H15" s="266"/>
    </row>
    <row r="16" spans="1:8" s="47" customFormat="1" ht="89.25">
      <c r="A16" s="19" t="s">
        <v>341</v>
      </c>
      <c r="B16" s="235" t="s">
        <v>320</v>
      </c>
      <c r="C16" s="14" t="s">
        <v>94</v>
      </c>
      <c r="D16" s="14">
        <v>2013</v>
      </c>
      <c r="E16" s="14">
        <v>2013</v>
      </c>
      <c r="F16" s="88" t="s">
        <v>332</v>
      </c>
      <c r="G16" s="14"/>
      <c r="H16" s="264">
        <f>'Таблица 6'!G13</f>
        <v>0</v>
      </c>
    </row>
    <row r="17" spans="1:8" s="47" customFormat="1" ht="127.5">
      <c r="A17" s="19" t="s">
        <v>342</v>
      </c>
      <c r="B17" s="235" t="s">
        <v>321</v>
      </c>
      <c r="C17" s="14" t="s">
        <v>94</v>
      </c>
      <c r="D17" s="14">
        <v>2013</v>
      </c>
      <c r="E17" s="14">
        <v>2013</v>
      </c>
      <c r="F17" s="81" t="s">
        <v>333</v>
      </c>
      <c r="G17" s="14"/>
      <c r="H17" s="264">
        <f>'Таблица 6'!G14</f>
        <v>0</v>
      </c>
    </row>
    <row r="18" spans="1:8" s="47" customFormat="1" ht="102.75" thickBot="1">
      <c r="A18" s="19" t="s">
        <v>343</v>
      </c>
      <c r="B18" s="235" t="s">
        <v>322</v>
      </c>
      <c r="C18" s="14" t="s">
        <v>94</v>
      </c>
      <c r="D18" s="14">
        <v>2013</v>
      </c>
      <c r="E18" s="14">
        <v>2013</v>
      </c>
      <c r="F18" s="90" t="s">
        <v>335</v>
      </c>
      <c r="G18" s="14"/>
      <c r="H18" s="264">
        <f>'Таблица 6'!G15</f>
        <v>0</v>
      </c>
    </row>
    <row r="19" spans="1:8" s="47" customFormat="1" ht="13.5" customHeight="1" thickBot="1">
      <c r="A19" s="265" t="s">
        <v>312</v>
      </c>
      <c r="B19" s="266"/>
      <c r="C19" s="266"/>
      <c r="D19" s="266"/>
      <c r="E19" s="266"/>
      <c r="F19" s="266"/>
      <c r="G19" s="266"/>
      <c r="H19" s="266"/>
    </row>
    <row r="20" spans="1:8" s="47" customFormat="1" ht="76.5">
      <c r="A20" s="19" t="s">
        <v>344</v>
      </c>
      <c r="B20" s="235" t="s">
        <v>323</v>
      </c>
      <c r="C20" s="14" t="s">
        <v>94</v>
      </c>
      <c r="D20" s="14">
        <v>2013</v>
      </c>
      <c r="E20" s="14">
        <v>2013</v>
      </c>
      <c r="F20" s="88" t="s">
        <v>114</v>
      </c>
      <c r="G20" s="14"/>
      <c r="H20" s="264">
        <f>'Таблица 6'!G17</f>
        <v>0</v>
      </c>
    </row>
    <row r="21" spans="1:8" s="47" customFormat="1" ht="63.75">
      <c r="A21" s="19" t="s">
        <v>345</v>
      </c>
      <c r="B21" s="235" t="s">
        <v>165</v>
      </c>
      <c r="C21" s="14" t="s">
        <v>94</v>
      </c>
      <c r="D21" s="14">
        <v>2013</v>
      </c>
      <c r="E21" s="14">
        <v>2013</v>
      </c>
      <c r="F21" s="90" t="s">
        <v>336</v>
      </c>
      <c r="G21" s="14"/>
      <c r="H21" s="264">
        <f>'Таблица 6'!G18</f>
        <v>0</v>
      </c>
    </row>
    <row r="22" spans="1:8" s="47" customFormat="1" ht="13.5" thickBot="1">
      <c r="A22" s="19"/>
      <c r="B22" s="20"/>
      <c r="C22" s="14"/>
      <c r="D22" s="14">
        <v>2013</v>
      </c>
      <c r="E22" s="14">
        <v>2013</v>
      </c>
      <c r="F22" s="48"/>
      <c r="G22" s="14"/>
      <c r="H22" s="46"/>
    </row>
    <row r="23" spans="1:8" s="47" customFormat="1" ht="13.5" customHeight="1" thickBot="1">
      <c r="A23" s="265" t="s">
        <v>313</v>
      </c>
      <c r="B23" s="266"/>
      <c r="C23" s="266"/>
      <c r="D23" s="266"/>
      <c r="E23" s="266"/>
      <c r="F23" s="266"/>
      <c r="G23" s="266"/>
      <c r="H23" s="266"/>
    </row>
    <row r="24" spans="1:8" s="47" customFormat="1" ht="63.75">
      <c r="A24" s="19" t="s">
        <v>346</v>
      </c>
      <c r="B24" s="235" t="s">
        <v>324</v>
      </c>
      <c r="C24" s="14" t="s">
        <v>94</v>
      </c>
      <c r="D24" s="14">
        <v>2013</v>
      </c>
      <c r="E24" s="14">
        <v>2013</v>
      </c>
      <c r="F24" s="88" t="s">
        <v>110</v>
      </c>
      <c r="G24" s="14"/>
      <c r="H24" s="264">
        <f>'Таблица 6'!G20</f>
        <v>0</v>
      </c>
    </row>
    <row r="25" spans="1:8" s="47" customFormat="1" ht="63.75">
      <c r="A25" s="19" t="s">
        <v>347</v>
      </c>
      <c r="B25" s="235" t="s">
        <v>325</v>
      </c>
      <c r="C25" s="14" t="s">
        <v>94</v>
      </c>
      <c r="D25" s="14">
        <v>2013</v>
      </c>
      <c r="E25" s="14">
        <v>2013</v>
      </c>
      <c r="F25" s="81" t="s">
        <v>167</v>
      </c>
      <c r="G25" s="14"/>
      <c r="H25" s="264">
        <f>'Таблица 6'!G21</f>
        <v>0</v>
      </c>
    </row>
    <row r="26" spans="1:8" s="47" customFormat="1" ht="77.25" thickBot="1">
      <c r="A26" s="19" t="s">
        <v>348</v>
      </c>
      <c r="B26" s="240" t="s">
        <v>337</v>
      </c>
      <c r="C26" s="14" t="s">
        <v>94</v>
      </c>
      <c r="D26" s="14">
        <v>2013</v>
      </c>
      <c r="E26" s="14">
        <v>2013</v>
      </c>
      <c r="F26" s="225" t="s">
        <v>170</v>
      </c>
      <c r="G26" s="14"/>
      <c r="H26" s="264">
        <f>'Таблица 6'!G22</f>
        <v>20127.68</v>
      </c>
    </row>
    <row r="27" spans="7:8" ht="12.75">
      <c r="G27" s="51" t="s">
        <v>50</v>
      </c>
      <c r="H27" s="264">
        <f>H12+H13+H14+H16+H17+H18+H20+H21+H24+H26+H25</f>
        <v>356227.68</v>
      </c>
    </row>
    <row r="28" ht="12.75">
      <c r="A28" s="45"/>
    </row>
    <row r="29" ht="12.75">
      <c r="A29" s="45"/>
    </row>
  </sheetData>
  <sheetProtection/>
  <mergeCells count="10">
    <mergeCell ref="A11:H11"/>
    <mergeCell ref="A15:H15"/>
    <mergeCell ref="A19:H19"/>
    <mergeCell ref="A23:H23"/>
    <mergeCell ref="H7:H9"/>
    <mergeCell ref="F8:F9"/>
    <mergeCell ref="A7:A9"/>
    <mergeCell ref="B7:B9"/>
    <mergeCell ref="C7:C9"/>
    <mergeCell ref="G7:G9"/>
  </mergeCells>
  <printOptions/>
  <pageMargins left="0.3937007874015748" right="0.31496062992125984" top="0.984251968503937" bottom="0.35433070866141736" header="0.5118110236220472" footer="0.2755905511811024"/>
  <pageSetup fitToHeight="18" fitToWidth="1" horizontalDpi="600" verticalDpi="600" orientation="landscape" paperSize="9" scale="67"/>
  <headerFooter alignWithMargins="0">
    <oddHeader>&amp;C&amp;"Times New Roman,обычный"&amp;12&amp;P.</oddHeader>
    <oddFooter>&amp;R&amp;"Times New Roman,обычный"&amp;11П.1.&amp;P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5:P48"/>
  <sheetViews>
    <sheetView zoomScalePageLayoutView="0" workbookViewId="0" topLeftCell="A1">
      <selection activeCell="J25" sqref="J25:P25"/>
    </sheetView>
  </sheetViews>
  <sheetFormatPr defaultColWidth="9.00390625" defaultRowHeight="12.75"/>
  <cols>
    <col min="1" max="1" width="11.375" style="4" customWidth="1"/>
    <col min="2" max="2" width="34.75390625" style="4" customWidth="1"/>
    <col min="3" max="3" width="10.875" style="4" customWidth="1"/>
    <col min="4" max="16384" width="11.375" style="4" customWidth="1"/>
  </cols>
  <sheetData>
    <row r="5" ht="12.75">
      <c r="P5" s="187" t="s">
        <v>7</v>
      </c>
    </row>
    <row r="6" spans="1:16" ht="78.75" customHeight="1">
      <c r="A6" s="318" t="s">
        <v>263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</row>
    <row r="8" ht="13.5" thickBot="1"/>
    <row r="9" spans="1:16" ht="12.75" customHeight="1">
      <c r="A9" s="335" t="s">
        <v>37</v>
      </c>
      <c r="B9" s="270" t="s">
        <v>38</v>
      </c>
      <c r="C9" s="270" t="s">
        <v>31</v>
      </c>
      <c r="D9" s="272" t="s">
        <v>32</v>
      </c>
      <c r="E9" s="272"/>
      <c r="F9" s="272"/>
      <c r="G9" s="272"/>
      <c r="H9" s="272"/>
      <c r="I9" s="272"/>
      <c r="J9" s="272"/>
      <c r="K9" s="272"/>
      <c r="L9" s="272"/>
      <c r="M9" s="272"/>
      <c r="N9" s="334"/>
      <c r="O9" s="334"/>
      <c r="P9" s="274"/>
    </row>
    <row r="10" spans="1:16" ht="12.75">
      <c r="A10" s="336"/>
      <c r="B10" s="327"/>
      <c r="C10" s="327"/>
      <c r="D10" s="326" t="s">
        <v>67</v>
      </c>
      <c r="E10" s="323" t="s">
        <v>68</v>
      </c>
      <c r="F10" s="324"/>
      <c r="G10" s="323" t="s">
        <v>69</v>
      </c>
      <c r="H10" s="324"/>
      <c r="I10" s="323" t="s">
        <v>70</v>
      </c>
      <c r="J10" s="324"/>
      <c r="K10" s="323" t="s">
        <v>71</v>
      </c>
      <c r="L10" s="324"/>
      <c r="M10" s="323" t="s">
        <v>72</v>
      </c>
      <c r="N10" s="324"/>
      <c r="O10" s="323" t="s">
        <v>73</v>
      </c>
      <c r="P10" s="325"/>
    </row>
    <row r="11" spans="1:16" ht="51">
      <c r="A11" s="337"/>
      <c r="B11" s="271"/>
      <c r="C11" s="271"/>
      <c r="D11" s="271"/>
      <c r="E11" s="176" t="s">
        <v>261</v>
      </c>
      <c r="F11" s="176" t="s">
        <v>262</v>
      </c>
      <c r="G11" s="176" t="s">
        <v>261</v>
      </c>
      <c r="H11" s="176" t="s">
        <v>262</v>
      </c>
      <c r="I11" s="176" t="s">
        <v>261</v>
      </c>
      <c r="J11" s="176" t="s">
        <v>262</v>
      </c>
      <c r="K11" s="176" t="s">
        <v>261</v>
      </c>
      <c r="L11" s="176" t="s">
        <v>262</v>
      </c>
      <c r="M11" s="176" t="s">
        <v>261</v>
      </c>
      <c r="N11" s="176" t="s">
        <v>262</v>
      </c>
      <c r="O11" s="176" t="s">
        <v>261</v>
      </c>
      <c r="P11" s="176" t="s">
        <v>262</v>
      </c>
    </row>
    <row r="12" spans="1:16" ht="13.5" thickBot="1">
      <c r="A12" s="133">
        <v>1</v>
      </c>
      <c r="B12" s="186">
        <f>A12+1</f>
        <v>2</v>
      </c>
      <c r="C12" s="186">
        <f aca="true" t="shared" si="0" ref="C12:P12">B12+1</f>
        <v>3</v>
      </c>
      <c r="D12" s="186">
        <f t="shared" si="0"/>
        <v>4</v>
      </c>
      <c r="E12" s="186">
        <f t="shared" si="0"/>
        <v>5</v>
      </c>
      <c r="F12" s="186">
        <f t="shared" si="0"/>
        <v>6</v>
      </c>
      <c r="G12" s="186">
        <f t="shared" si="0"/>
        <v>7</v>
      </c>
      <c r="H12" s="186">
        <f t="shared" si="0"/>
        <v>8</v>
      </c>
      <c r="I12" s="186">
        <f t="shared" si="0"/>
        <v>9</v>
      </c>
      <c r="J12" s="186">
        <f t="shared" si="0"/>
        <v>10</v>
      </c>
      <c r="K12" s="186">
        <f t="shared" si="0"/>
        <v>11</v>
      </c>
      <c r="L12" s="186">
        <f t="shared" si="0"/>
        <v>12</v>
      </c>
      <c r="M12" s="186">
        <f t="shared" si="0"/>
        <v>13</v>
      </c>
      <c r="N12" s="186">
        <f t="shared" si="0"/>
        <v>14</v>
      </c>
      <c r="O12" s="186">
        <f t="shared" si="0"/>
        <v>15</v>
      </c>
      <c r="P12" s="186">
        <f t="shared" si="0"/>
        <v>16</v>
      </c>
    </row>
    <row r="13" spans="1:16" ht="13.5" thickBot="1">
      <c r="A13" s="331" t="s">
        <v>64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3"/>
    </row>
    <row r="14" spans="1:16" ht="38.25">
      <c r="A14" s="134">
        <v>1</v>
      </c>
      <c r="B14" s="68" t="s">
        <v>142</v>
      </c>
      <c r="C14" s="65" t="s">
        <v>76</v>
      </c>
      <c r="D14" s="94">
        <v>629.9</v>
      </c>
      <c r="E14" s="94">
        <v>632.5</v>
      </c>
      <c r="F14" s="94">
        <v>632.5</v>
      </c>
      <c r="G14" s="94">
        <v>645.2</v>
      </c>
      <c r="H14" s="94">
        <v>580.7</v>
      </c>
      <c r="I14" s="94">
        <v>664.5</v>
      </c>
      <c r="J14" s="94">
        <v>592.3</v>
      </c>
      <c r="K14" s="94">
        <v>715.4</v>
      </c>
      <c r="L14" s="94">
        <v>604.2</v>
      </c>
      <c r="M14" s="94">
        <v>753.3</v>
      </c>
      <c r="N14" s="94">
        <v>616.2</v>
      </c>
      <c r="O14" s="94">
        <v>793.2</v>
      </c>
      <c r="P14" s="94">
        <v>642.5</v>
      </c>
    </row>
    <row r="15" spans="1:16" ht="25.5">
      <c r="A15" s="135">
        <f>A14+1</f>
        <v>2</v>
      </c>
      <c r="B15" s="81" t="s">
        <v>78</v>
      </c>
      <c r="C15" s="65" t="s">
        <v>79</v>
      </c>
      <c r="D15" s="94">
        <v>30</v>
      </c>
      <c r="E15" s="94">
        <v>30.5</v>
      </c>
      <c r="F15" s="94">
        <v>30.1</v>
      </c>
      <c r="G15" s="94">
        <v>31</v>
      </c>
      <c r="H15" s="94">
        <v>30.2</v>
      </c>
      <c r="I15" s="94">
        <v>31.5</v>
      </c>
      <c r="J15" s="94">
        <v>30.3</v>
      </c>
      <c r="K15" s="94">
        <v>32</v>
      </c>
      <c r="L15" s="94">
        <v>30.4</v>
      </c>
      <c r="M15" s="94">
        <v>32.5</v>
      </c>
      <c r="N15" s="94">
        <v>30.5</v>
      </c>
      <c r="O15" s="94">
        <v>33</v>
      </c>
      <c r="P15" s="94">
        <v>30.6</v>
      </c>
    </row>
    <row r="16" spans="1:16" ht="38.25">
      <c r="A16" s="135">
        <f>A15+1</f>
        <v>3</v>
      </c>
      <c r="B16" s="81" t="s">
        <v>116</v>
      </c>
      <c r="C16" s="65" t="s">
        <v>75</v>
      </c>
      <c r="D16" s="94">
        <v>105.4</v>
      </c>
      <c r="E16" s="94">
        <v>101.5</v>
      </c>
      <c r="F16" s="94">
        <v>101.5</v>
      </c>
      <c r="G16" s="94">
        <v>103</v>
      </c>
      <c r="H16" s="94">
        <v>100</v>
      </c>
      <c r="I16" s="94">
        <v>103.5</v>
      </c>
      <c r="J16" s="94">
        <v>100</v>
      </c>
      <c r="K16" s="94">
        <v>104</v>
      </c>
      <c r="L16" s="94">
        <v>100</v>
      </c>
      <c r="M16" s="94">
        <v>104.2</v>
      </c>
      <c r="N16" s="94">
        <v>100</v>
      </c>
      <c r="O16" s="94">
        <v>104.5</v>
      </c>
      <c r="P16" s="94">
        <v>100</v>
      </c>
    </row>
    <row r="17" spans="1:16" ht="25.5">
      <c r="A17" s="135">
        <f>A16+1</f>
        <v>4</v>
      </c>
      <c r="B17" s="81" t="s">
        <v>117</v>
      </c>
      <c r="C17" s="65" t="s">
        <v>75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spans="1:16" ht="26.25" thickBot="1">
      <c r="A18" s="135">
        <f>A17+1</f>
        <v>5</v>
      </c>
      <c r="B18" s="81" t="s">
        <v>77</v>
      </c>
      <c r="C18" s="65" t="s">
        <v>76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3.5" thickBot="1">
      <c r="A19" s="331" t="s">
        <v>140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3"/>
    </row>
    <row r="20" spans="1:16" ht="13.5" thickBot="1">
      <c r="A20" s="320" t="s">
        <v>144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2"/>
    </row>
    <row r="21" spans="1:16" ht="64.5" thickBot="1">
      <c r="A21" s="136" t="s">
        <v>131</v>
      </c>
      <c r="B21" s="88" t="s">
        <v>74</v>
      </c>
      <c r="C21" s="80" t="s">
        <v>75</v>
      </c>
      <c r="D21" s="89">
        <v>0</v>
      </c>
      <c r="E21" s="89">
        <v>0</v>
      </c>
      <c r="F21" s="89">
        <v>0</v>
      </c>
      <c r="G21" s="89">
        <v>55</v>
      </c>
      <c r="H21" s="89">
        <v>55</v>
      </c>
      <c r="I21" s="89">
        <v>60</v>
      </c>
      <c r="J21" s="89">
        <v>60</v>
      </c>
      <c r="K21" s="89">
        <v>65</v>
      </c>
      <c r="L21" s="89">
        <v>65</v>
      </c>
      <c r="M21" s="89">
        <v>75</v>
      </c>
      <c r="N21" s="89">
        <v>75</v>
      </c>
      <c r="O21" s="179">
        <v>85</v>
      </c>
      <c r="P21" s="179">
        <v>85</v>
      </c>
    </row>
    <row r="22" spans="1:16" ht="13.5" thickBot="1">
      <c r="A22" s="320" t="s">
        <v>137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2"/>
    </row>
    <row r="23" spans="1:16" ht="51.75" thickBot="1">
      <c r="A23" s="137" t="s">
        <v>132</v>
      </c>
      <c r="B23" s="88" t="s">
        <v>134</v>
      </c>
      <c r="C23" s="130" t="s">
        <v>135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  <c r="O23" s="181"/>
      <c r="P23" s="182"/>
    </row>
    <row r="24" spans="1:16" ht="13.5" thickBot="1">
      <c r="A24" s="320" t="s">
        <v>138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2"/>
    </row>
    <row r="25" spans="1:16" ht="39" thickBot="1">
      <c r="A25" s="138" t="s">
        <v>133</v>
      </c>
      <c r="B25" s="88" t="s">
        <v>130</v>
      </c>
      <c r="C25" s="79" t="s">
        <v>62</v>
      </c>
      <c r="D25" s="141">
        <v>52</v>
      </c>
      <c r="E25" s="141">
        <v>52</v>
      </c>
      <c r="F25" s="141">
        <v>52</v>
      </c>
      <c r="G25" s="141">
        <v>52</v>
      </c>
      <c r="H25" s="141">
        <v>52</v>
      </c>
      <c r="I25" s="141">
        <v>52</v>
      </c>
      <c r="J25" s="141">
        <v>52</v>
      </c>
      <c r="K25" s="141">
        <v>52</v>
      </c>
      <c r="L25" s="141">
        <v>52</v>
      </c>
      <c r="M25" s="141">
        <v>52</v>
      </c>
      <c r="N25" s="141">
        <v>52</v>
      </c>
      <c r="O25" s="141">
        <v>52</v>
      </c>
      <c r="P25" s="141">
        <v>52</v>
      </c>
    </row>
    <row r="26" spans="1:16" ht="13.5" thickBot="1">
      <c r="A26" s="331" t="s">
        <v>66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3"/>
    </row>
    <row r="27" spans="1:16" ht="12.75">
      <c r="A27" s="328" t="s">
        <v>145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30"/>
    </row>
    <row r="28" spans="1:16" ht="25.5">
      <c r="A28" s="136" t="s">
        <v>152</v>
      </c>
      <c r="B28" s="183" t="s">
        <v>82</v>
      </c>
      <c r="C28" s="80" t="s">
        <v>81</v>
      </c>
      <c r="D28" s="184">
        <v>1501.53</v>
      </c>
      <c r="E28" s="184">
        <v>838.63</v>
      </c>
      <c r="F28" s="184">
        <v>838.63</v>
      </c>
      <c r="G28" s="184">
        <v>950.98</v>
      </c>
      <c r="H28" s="184"/>
      <c r="I28" s="184">
        <v>2053.62</v>
      </c>
      <c r="J28" s="184"/>
      <c r="K28" s="184">
        <v>5580.3</v>
      </c>
      <c r="L28" s="184"/>
      <c r="M28" s="184">
        <v>9758.2</v>
      </c>
      <c r="N28" s="184"/>
      <c r="O28" s="184">
        <v>13057.02</v>
      </c>
      <c r="P28" s="184"/>
    </row>
    <row r="29" spans="1:16" ht="38.25">
      <c r="A29" s="139" t="s">
        <v>153</v>
      </c>
      <c r="B29" s="68" t="s">
        <v>83</v>
      </c>
      <c r="C29" s="65" t="s">
        <v>75</v>
      </c>
      <c r="D29" s="94">
        <v>41</v>
      </c>
      <c r="E29" s="94">
        <v>54</v>
      </c>
      <c r="F29" s="94">
        <v>54</v>
      </c>
      <c r="G29" s="94">
        <v>103.4</v>
      </c>
      <c r="H29" s="94">
        <v>100</v>
      </c>
      <c r="I29" s="94">
        <v>113.6</v>
      </c>
      <c r="J29" s="94">
        <v>100</v>
      </c>
      <c r="K29" s="94">
        <v>115.7</v>
      </c>
      <c r="L29" s="94">
        <v>100</v>
      </c>
      <c r="M29" s="94">
        <v>116.2</v>
      </c>
      <c r="N29" s="94">
        <v>100</v>
      </c>
      <c r="O29" s="94">
        <v>114.3</v>
      </c>
      <c r="P29" s="94">
        <v>100</v>
      </c>
    </row>
    <row r="30" spans="1:16" ht="12.75">
      <c r="A30" s="328" t="s">
        <v>146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30"/>
    </row>
    <row r="31" spans="1:16" ht="12.75">
      <c r="A31" s="139" t="s">
        <v>154</v>
      </c>
      <c r="B31" s="68" t="s">
        <v>86</v>
      </c>
      <c r="C31" s="65" t="s">
        <v>76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77"/>
      <c r="O31" s="142">
        <v>783</v>
      </c>
      <c r="P31" s="142"/>
    </row>
    <row r="32" spans="1:16" ht="38.25">
      <c r="A32" s="139" t="s">
        <v>155</v>
      </c>
      <c r="B32" s="68" t="s">
        <v>87</v>
      </c>
      <c r="C32" s="65" t="s">
        <v>75</v>
      </c>
      <c r="D32" s="94">
        <v>114.7</v>
      </c>
      <c r="E32" s="94">
        <v>100</v>
      </c>
      <c r="F32" s="94">
        <v>100</v>
      </c>
      <c r="G32" s="94">
        <v>100.2</v>
      </c>
      <c r="H32" s="94">
        <v>100</v>
      </c>
      <c r="I32" s="94">
        <v>100.2</v>
      </c>
      <c r="J32" s="94">
        <v>100</v>
      </c>
      <c r="K32" s="94">
        <v>100.2</v>
      </c>
      <c r="L32" s="94">
        <v>100</v>
      </c>
      <c r="M32" s="94">
        <v>100.2</v>
      </c>
      <c r="N32" s="94">
        <v>100</v>
      </c>
      <c r="O32" s="94">
        <v>100.2</v>
      </c>
      <c r="P32" s="94">
        <v>100</v>
      </c>
    </row>
    <row r="33" spans="1:16" ht="12.75">
      <c r="A33" s="328" t="s">
        <v>147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30"/>
    </row>
    <row r="34" spans="1:16" ht="38.25">
      <c r="A34" s="139" t="s">
        <v>156</v>
      </c>
      <c r="B34" s="68" t="s">
        <v>148</v>
      </c>
      <c r="C34" s="65" t="s">
        <v>76</v>
      </c>
      <c r="D34" s="94">
        <v>629.9</v>
      </c>
      <c r="E34" s="94">
        <v>632.5</v>
      </c>
      <c r="F34" s="94">
        <v>632.5</v>
      </c>
      <c r="G34" s="94">
        <v>645.2</v>
      </c>
      <c r="H34" s="94">
        <v>580.7</v>
      </c>
      <c r="I34" s="94">
        <v>664.5</v>
      </c>
      <c r="J34" s="94">
        <v>592.3</v>
      </c>
      <c r="K34" s="94">
        <v>715.4</v>
      </c>
      <c r="L34" s="94">
        <v>604.2</v>
      </c>
      <c r="M34" s="94">
        <v>753.3</v>
      </c>
      <c r="N34" s="94">
        <v>616.2</v>
      </c>
      <c r="O34" s="94">
        <v>793.2</v>
      </c>
      <c r="P34" s="94">
        <v>642.5</v>
      </c>
    </row>
    <row r="35" spans="1:16" ht="51">
      <c r="A35" s="139" t="s">
        <v>157</v>
      </c>
      <c r="B35" s="68" t="s">
        <v>84</v>
      </c>
      <c r="C35" s="65" t="s">
        <v>75</v>
      </c>
      <c r="D35" s="65"/>
      <c r="E35" s="65"/>
      <c r="F35" s="65"/>
      <c r="G35" s="77"/>
      <c r="H35" s="77"/>
      <c r="I35" s="77"/>
      <c r="J35" s="77"/>
      <c r="K35" s="77"/>
      <c r="L35" s="77"/>
      <c r="M35" s="77"/>
      <c r="N35" s="178"/>
      <c r="O35" s="142">
        <v>107.5</v>
      </c>
      <c r="P35" s="142"/>
    </row>
    <row r="36" spans="1:16" ht="25.5">
      <c r="A36" s="139" t="s">
        <v>158</v>
      </c>
      <c r="B36" s="68" t="s">
        <v>85</v>
      </c>
      <c r="C36" s="65" t="s">
        <v>75</v>
      </c>
      <c r="D36" s="94">
        <v>22.8</v>
      </c>
      <c r="E36" s="94">
        <v>24</v>
      </c>
      <c r="F36" s="94">
        <v>24</v>
      </c>
      <c r="G36" s="94">
        <v>25</v>
      </c>
      <c r="H36" s="94"/>
      <c r="I36" s="94">
        <v>27</v>
      </c>
      <c r="J36" s="94"/>
      <c r="K36" s="94">
        <v>28</v>
      </c>
      <c r="L36" s="94"/>
      <c r="M36" s="94">
        <v>30</v>
      </c>
      <c r="N36" s="94"/>
      <c r="O36" s="94">
        <v>35</v>
      </c>
      <c r="P36" s="94"/>
    </row>
    <row r="37" spans="1:16" ht="12.75">
      <c r="A37" s="328" t="s">
        <v>149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30"/>
    </row>
    <row r="38" spans="1:16" ht="51">
      <c r="A38" s="139" t="s">
        <v>159</v>
      </c>
      <c r="B38" s="68" t="s">
        <v>88</v>
      </c>
      <c r="C38" s="65" t="s">
        <v>89</v>
      </c>
      <c r="D38" s="89" t="s">
        <v>143</v>
      </c>
      <c r="E38" s="89" t="s">
        <v>143</v>
      </c>
      <c r="F38" s="89" t="s">
        <v>143</v>
      </c>
      <c r="G38" s="89" t="s">
        <v>143</v>
      </c>
      <c r="H38" s="89" t="s">
        <v>143</v>
      </c>
      <c r="I38" s="89" t="s">
        <v>143</v>
      </c>
      <c r="J38" s="89" t="s">
        <v>143</v>
      </c>
      <c r="K38" s="89" t="s">
        <v>143</v>
      </c>
      <c r="L38" s="89" t="s">
        <v>143</v>
      </c>
      <c r="M38" s="89" t="s">
        <v>143</v>
      </c>
      <c r="N38" s="89" t="s">
        <v>143</v>
      </c>
      <c r="O38" s="89" t="s">
        <v>143</v>
      </c>
      <c r="P38" s="89" t="s">
        <v>143</v>
      </c>
    </row>
    <row r="39" spans="1:16" ht="12.75">
      <c r="A39" s="328" t="s">
        <v>150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30"/>
    </row>
    <row r="40" spans="1:16" ht="25.5">
      <c r="A40" s="139" t="s">
        <v>160</v>
      </c>
      <c r="B40" s="68" t="s">
        <v>80</v>
      </c>
      <c r="C40" s="65" t="s">
        <v>75</v>
      </c>
      <c r="D40" s="89" t="s">
        <v>143</v>
      </c>
      <c r="E40" s="89" t="s">
        <v>143</v>
      </c>
      <c r="F40" s="89" t="s">
        <v>143</v>
      </c>
      <c r="G40" s="89" t="s">
        <v>143</v>
      </c>
      <c r="H40" s="89" t="s">
        <v>143</v>
      </c>
      <c r="I40" s="89" t="s">
        <v>143</v>
      </c>
      <c r="J40" s="89" t="s">
        <v>143</v>
      </c>
      <c r="K40" s="89" t="s">
        <v>143</v>
      </c>
      <c r="L40" s="89" t="s">
        <v>143</v>
      </c>
      <c r="M40" s="89" t="s">
        <v>143</v>
      </c>
      <c r="N40" s="89" t="s">
        <v>143</v>
      </c>
      <c r="O40" s="89" t="s">
        <v>143</v>
      </c>
      <c r="P40" s="89" t="s">
        <v>143</v>
      </c>
    </row>
    <row r="41" spans="1:16" ht="12.75">
      <c r="A41" s="328" t="s">
        <v>151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30"/>
    </row>
    <row r="42" spans="1:16" ht="12.75">
      <c r="A42" s="139" t="s">
        <v>161</v>
      </c>
      <c r="B42" s="68" t="s">
        <v>90</v>
      </c>
      <c r="C42" s="65" t="s">
        <v>62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185">
        <v>100</v>
      </c>
      <c r="P42" s="185"/>
    </row>
    <row r="43" spans="1:16" ht="26.25" thickBot="1">
      <c r="A43" s="138" t="s">
        <v>162</v>
      </c>
      <c r="B43" s="92" t="s">
        <v>91</v>
      </c>
      <c r="C43" s="79" t="s">
        <v>62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185">
        <v>600</v>
      </c>
      <c r="P43" s="185"/>
    </row>
    <row r="44" spans="1:16" ht="13.5" thickBot="1">
      <c r="A44" s="331" t="s">
        <v>141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3"/>
    </row>
    <row r="45" spans="1:16" ht="12.75">
      <c r="A45" s="328" t="s">
        <v>163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30"/>
    </row>
    <row r="46" spans="1:16" ht="38.25">
      <c r="A46" s="136" t="s">
        <v>164</v>
      </c>
      <c r="B46" s="91" t="s">
        <v>92</v>
      </c>
      <c r="C46" s="80" t="s">
        <v>75</v>
      </c>
      <c r="D46" s="89" t="s">
        <v>143</v>
      </c>
      <c r="E46" s="89" t="s">
        <v>143</v>
      </c>
      <c r="F46" s="89" t="s">
        <v>143</v>
      </c>
      <c r="G46" s="89" t="s">
        <v>143</v>
      </c>
      <c r="H46" s="89" t="s">
        <v>143</v>
      </c>
      <c r="I46" s="89" t="s">
        <v>143</v>
      </c>
      <c r="J46" s="89" t="s">
        <v>143</v>
      </c>
      <c r="K46" s="89" t="s">
        <v>143</v>
      </c>
      <c r="L46" s="89" t="s">
        <v>143</v>
      </c>
      <c r="M46" s="89" t="s">
        <v>143</v>
      </c>
      <c r="N46" s="89" t="s">
        <v>143</v>
      </c>
      <c r="O46" s="89" t="s">
        <v>143</v>
      </c>
      <c r="P46" s="89" t="s">
        <v>143</v>
      </c>
    </row>
    <row r="47" spans="1:16" ht="12.75">
      <c r="A47" s="328" t="s">
        <v>165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30"/>
    </row>
    <row r="48" spans="1:16" ht="39" thickBot="1">
      <c r="A48" s="140" t="s">
        <v>166</v>
      </c>
      <c r="B48" s="84" t="s">
        <v>93</v>
      </c>
      <c r="C48" s="85" t="s">
        <v>62</v>
      </c>
      <c r="D48" s="89" t="s">
        <v>143</v>
      </c>
      <c r="E48" s="89" t="s">
        <v>143</v>
      </c>
      <c r="F48" s="89" t="s">
        <v>143</v>
      </c>
      <c r="G48" s="89" t="s">
        <v>143</v>
      </c>
      <c r="H48" s="89" t="s">
        <v>143</v>
      </c>
      <c r="I48" s="89" t="s">
        <v>143</v>
      </c>
      <c r="J48" s="89" t="s">
        <v>143</v>
      </c>
      <c r="K48" s="89" t="s">
        <v>143</v>
      </c>
      <c r="L48" s="89" t="s">
        <v>143</v>
      </c>
      <c r="M48" s="89" t="s">
        <v>143</v>
      </c>
      <c r="N48" s="89" t="s">
        <v>143</v>
      </c>
      <c r="O48" s="89" t="s">
        <v>143</v>
      </c>
      <c r="P48" s="89" t="s">
        <v>143</v>
      </c>
    </row>
  </sheetData>
  <sheetProtection/>
  <mergeCells count="27">
    <mergeCell ref="B9:B11"/>
    <mergeCell ref="A37:P37"/>
    <mergeCell ref="A33:P33"/>
    <mergeCell ref="D9:P9"/>
    <mergeCell ref="A13:P13"/>
    <mergeCell ref="A19:P19"/>
    <mergeCell ref="A9:A11"/>
    <mergeCell ref="A39:P39"/>
    <mergeCell ref="A41:P41"/>
    <mergeCell ref="A44:P44"/>
    <mergeCell ref="A45:P45"/>
    <mergeCell ref="A47:P47"/>
    <mergeCell ref="A22:P22"/>
    <mergeCell ref="A24:P24"/>
    <mergeCell ref="A26:P26"/>
    <mergeCell ref="A27:P27"/>
    <mergeCell ref="A30:P30"/>
    <mergeCell ref="A6:P6"/>
    <mergeCell ref="A20:P20"/>
    <mergeCell ref="E10:F10"/>
    <mergeCell ref="G10:H10"/>
    <mergeCell ref="I10:J10"/>
    <mergeCell ref="K10:L10"/>
    <mergeCell ref="M10:N10"/>
    <mergeCell ref="O10:P10"/>
    <mergeCell ref="D10:D11"/>
    <mergeCell ref="C9:C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N27"/>
  <sheetViews>
    <sheetView zoomScalePageLayoutView="0" workbookViewId="0" topLeftCell="A5">
      <selection activeCell="G18" sqref="G18"/>
    </sheetView>
  </sheetViews>
  <sheetFormatPr defaultColWidth="8.75390625" defaultRowHeight="12.75"/>
  <cols>
    <col min="1" max="1" width="34.625" style="0" customWidth="1"/>
    <col min="2" max="2" width="13.75390625" style="0" customWidth="1"/>
    <col min="3" max="11" width="8.75390625" style="0" customWidth="1"/>
    <col min="12" max="12" width="13.00390625" style="0" customWidth="1"/>
    <col min="13" max="13" width="11.25390625" style="0" customWidth="1"/>
    <col min="14" max="14" width="44.75390625" style="0" customWidth="1"/>
  </cols>
  <sheetData>
    <row r="5" ht="13.5" thickBot="1"/>
    <row r="6" spans="1:14" ht="48.75" customHeight="1">
      <c r="A6" s="295" t="s">
        <v>264</v>
      </c>
      <c r="B6" s="297" t="s">
        <v>24</v>
      </c>
      <c r="C6" s="297" t="s">
        <v>265</v>
      </c>
      <c r="D6" s="297"/>
      <c r="E6" s="297"/>
      <c r="F6" s="297"/>
      <c r="G6" s="297"/>
      <c r="H6" s="297"/>
      <c r="I6" s="297"/>
      <c r="J6" s="297"/>
      <c r="K6" s="297"/>
      <c r="L6" s="297" t="s">
        <v>267</v>
      </c>
      <c r="M6" s="297"/>
      <c r="N6" s="343"/>
    </row>
    <row r="7" spans="1:14" ht="24" customHeight="1">
      <c r="A7" s="296"/>
      <c r="B7" s="298"/>
      <c r="C7" s="342" t="s">
        <v>58</v>
      </c>
      <c r="D7" s="342"/>
      <c r="E7" s="342"/>
      <c r="F7" s="342"/>
      <c r="G7" s="188" t="s">
        <v>53</v>
      </c>
      <c r="H7" s="188"/>
      <c r="I7" s="188"/>
      <c r="J7" s="188"/>
      <c r="K7" s="188"/>
      <c r="L7" s="298" t="s">
        <v>34</v>
      </c>
      <c r="M7" s="298"/>
      <c r="N7" s="344" t="s">
        <v>266</v>
      </c>
    </row>
    <row r="8" spans="1:14" ht="24">
      <c r="A8" s="296"/>
      <c r="B8" s="298"/>
      <c r="C8" s="105" t="s">
        <v>54</v>
      </c>
      <c r="D8" s="105" t="s">
        <v>55</v>
      </c>
      <c r="E8" s="105" t="s">
        <v>51</v>
      </c>
      <c r="F8" s="105" t="s">
        <v>56</v>
      </c>
      <c r="G8" s="104">
        <v>2013</v>
      </c>
      <c r="H8" s="104">
        <v>2014</v>
      </c>
      <c r="I8" s="104">
        <v>2015</v>
      </c>
      <c r="J8" s="104">
        <v>2016</v>
      </c>
      <c r="K8" s="104">
        <v>2017</v>
      </c>
      <c r="L8" s="104" t="s">
        <v>46</v>
      </c>
      <c r="M8" s="104" t="s">
        <v>47</v>
      </c>
      <c r="N8" s="344"/>
    </row>
    <row r="9" spans="1:14" ht="13.5" thickBot="1">
      <c r="A9" s="107">
        <v>1</v>
      </c>
      <c r="B9" s="108">
        <f>A9+1</f>
        <v>2</v>
      </c>
      <c r="C9" s="108">
        <f aca="true" t="shared" si="0" ref="C9:N9">B9+1</f>
        <v>3</v>
      </c>
      <c r="D9" s="108">
        <f t="shared" si="0"/>
        <v>4</v>
      </c>
      <c r="E9" s="108">
        <f t="shared" si="0"/>
        <v>5</v>
      </c>
      <c r="F9" s="108">
        <f t="shared" si="0"/>
        <v>6</v>
      </c>
      <c r="G9" s="108">
        <f t="shared" si="0"/>
        <v>7</v>
      </c>
      <c r="H9" s="108">
        <f t="shared" si="0"/>
        <v>8</v>
      </c>
      <c r="I9" s="108">
        <f t="shared" si="0"/>
        <v>9</v>
      </c>
      <c r="J9" s="108">
        <f t="shared" si="0"/>
        <v>10</v>
      </c>
      <c r="K9" s="108">
        <f t="shared" si="0"/>
        <v>11</v>
      </c>
      <c r="L9" s="108">
        <f t="shared" si="0"/>
        <v>12</v>
      </c>
      <c r="M9" s="108">
        <f t="shared" si="0"/>
        <v>13</v>
      </c>
      <c r="N9" s="110">
        <f t="shared" si="0"/>
        <v>14</v>
      </c>
    </row>
    <row r="10" spans="1:14" ht="21" hidden="1">
      <c r="A10" s="101" t="s">
        <v>140</v>
      </c>
      <c r="B10" s="111"/>
      <c r="C10" s="189" t="s">
        <v>118</v>
      </c>
      <c r="D10" s="190" t="s">
        <v>129</v>
      </c>
      <c r="E10" s="190" t="s">
        <v>120</v>
      </c>
      <c r="F10" s="190" t="s">
        <v>121</v>
      </c>
      <c r="G10" s="156">
        <f>G11+G15+G24</f>
        <v>336100</v>
      </c>
      <c r="H10" s="156">
        <f>H11+H15+H24</f>
        <v>234400</v>
      </c>
      <c r="I10" s="156">
        <f>I11+I15+I24</f>
        <v>224900</v>
      </c>
      <c r="J10" s="156">
        <f>J11+J15+J24</f>
        <v>192500</v>
      </c>
      <c r="K10" s="156">
        <f>K11+K15+K24</f>
        <v>188200</v>
      </c>
      <c r="L10" s="197">
        <v>2013</v>
      </c>
      <c r="M10" s="197">
        <v>2017</v>
      </c>
      <c r="N10" s="191"/>
    </row>
    <row r="11" spans="1:14" ht="42" hidden="1">
      <c r="A11" s="118" t="str">
        <f>'Таблица 2'!B21</f>
        <v>Отдельное мероприятие №4.2 «Организация работы по очистке водной поверхности русел рек и озер от мусора и брошенных орудий лова»</v>
      </c>
      <c r="B11" s="99"/>
      <c r="C11" s="121" t="s">
        <v>118</v>
      </c>
      <c r="D11" s="121" t="s">
        <v>119</v>
      </c>
      <c r="E11" s="121" t="s">
        <v>120</v>
      </c>
      <c r="F11" s="121" t="s">
        <v>121</v>
      </c>
      <c r="G11" s="114">
        <f>SUM(G12:G13)</f>
        <v>0</v>
      </c>
      <c r="H11" s="114">
        <f>SUM(H12:H13)</f>
        <v>0</v>
      </c>
      <c r="I11" s="114">
        <f>SUM(I12:I13)</f>
        <v>0</v>
      </c>
      <c r="J11" s="114">
        <f>SUM(J12:J13)</f>
        <v>0</v>
      </c>
      <c r="K11" s="114">
        <f>SUM(K12:K13)</f>
        <v>0</v>
      </c>
      <c r="L11" s="125">
        <v>2013</v>
      </c>
      <c r="M11" s="125">
        <v>2017</v>
      </c>
      <c r="N11" s="192"/>
    </row>
    <row r="12" spans="1:14" ht="45" hidden="1">
      <c r="A12" s="119" t="s">
        <v>136</v>
      </c>
      <c r="B12" s="100"/>
      <c r="C12" s="123" t="s">
        <v>118</v>
      </c>
      <c r="D12" s="123" t="s">
        <v>122</v>
      </c>
      <c r="E12" s="123" t="s">
        <v>126</v>
      </c>
      <c r="F12" s="123" t="s">
        <v>14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25">
        <v>2013</v>
      </c>
      <c r="M12" s="125">
        <v>2017</v>
      </c>
      <c r="N12" s="194"/>
    </row>
    <row r="13" spans="1:14" ht="45" hidden="1">
      <c r="A13" s="119" t="s">
        <v>137</v>
      </c>
      <c r="B13" s="100"/>
      <c r="C13" s="123" t="s">
        <v>118</v>
      </c>
      <c r="D13" s="123" t="s">
        <v>127</v>
      </c>
      <c r="E13" s="123" t="s">
        <v>128</v>
      </c>
      <c r="F13" s="123" t="s">
        <v>14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25">
        <v>2013</v>
      </c>
      <c r="M13" s="125">
        <v>2017</v>
      </c>
      <c r="N13" s="194"/>
    </row>
    <row r="14" spans="1:14" ht="67.5" hidden="1">
      <c r="A14" s="119" t="s">
        <v>138</v>
      </c>
      <c r="B14" s="100"/>
      <c r="C14" s="123" t="s">
        <v>118</v>
      </c>
      <c r="D14" s="123" t="s">
        <v>127</v>
      </c>
      <c r="E14" s="123" t="s">
        <v>128</v>
      </c>
      <c r="F14" s="123" t="s">
        <v>14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25">
        <v>2013</v>
      </c>
      <c r="M14" s="125">
        <v>2017</v>
      </c>
      <c r="N14" s="194"/>
    </row>
    <row r="15" spans="1:14" ht="31.5">
      <c r="A15" s="193" t="s">
        <v>66</v>
      </c>
      <c r="B15" s="99"/>
      <c r="C15" s="121" t="s">
        <v>118</v>
      </c>
      <c r="D15" s="121" t="s">
        <v>119</v>
      </c>
      <c r="E15" s="121" t="s">
        <v>120</v>
      </c>
      <c r="F15" s="121" t="s">
        <v>121</v>
      </c>
      <c r="G15" s="114">
        <f>SUM(G16:G23)</f>
        <v>336100</v>
      </c>
      <c r="H15" s="114">
        <f>SUM(H16:H23)</f>
        <v>234400</v>
      </c>
      <c r="I15" s="114">
        <f>SUM(I16:I23)</f>
        <v>224900</v>
      </c>
      <c r="J15" s="114">
        <f>SUM(J16:J23)</f>
        <v>192500</v>
      </c>
      <c r="K15" s="114">
        <f>SUM(K16:K23)</f>
        <v>188200</v>
      </c>
      <c r="L15" s="125">
        <v>2013</v>
      </c>
      <c r="M15" s="125">
        <v>2017</v>
      </c>
      <c r="N15" s="192"/>
    </row>
    <row r="16" spans="1:14" ht="24.75" customHeight="1">
      <c r="A16" s="339" t="s">
        <v>139</v>
      </c>
      <c r="B16" s="100"/>
      <c r="C16" s="123" t="s">
        <v>118</v>
      </c>
      <c r="D16" s="123" t="s">
        <v>122</v>
      </c>
      <c r="E16" s="123" t="s">
        <v>123</v>
      </c>
      <c r="F16" s="123" t="s">
        <v>124</v>
      </c>
      <c r="G16" s="124">
        <f>122.8*1000</f>
        <v>122800</v>
      </c>
      <c r="H16" s="124">
        <f>123.6*1000</f>
        <v>123600</v>
      </c>
      <c r="I16" s="124">
        <f>107.6*1000</f>
        <v>107600</v>
      </c>
      <c r="J16" s="124">
        <f>95.1*1000</f>
        <v>95100</v>
      </c>
      <c r="K16" s="124">
        <f>99.1*1000</f>
        <v>99100</v>
      </c>
      <c r="L16" s="125">
        <v>2013</v>
      </c>
      <c r="M16" s="125">
        <v>2017</v>
      </c>
      <c r="N16" s="338" t="s">
        <v>104</v>
      </c>
    </row>
    <row r="17" spans="1:14" ht="23.25" customHeight="1">
      <c r="A17" s="339"/>
      <c r="B17" s="100"/>
      <c r="C17" s="123" t="s">
        <v>118</v>
      </c>
      <c r="D17" s="123" t="s">
        <v>122</v>
      </c>
      <c r="E17" s="123" t="s">
        <v>123</v>
      </c>
      <c r="F17" s="123" t="s">
        <v>124</v>
      </c>
      <c r="G17" s="124">
        <f>48*1000</f>
        <v>48000</v>
      </c>
      <c r="H17" s="124">
        <f>30*1000</f>
        <v>30000</v>
      </c>
      <c r="I17" s="124">
        <f>12*1000</f>
        <v>12000</v>
      </c>
      <c r="J17" s="124">
        <v>0</v>
      </c>
      <c r="K17" s="124">
        <v>0</v>
      </c>
      <c r="L17" s="125">
        <v>2013</v>
      </c>
      <c r="M17" s="125">
        <v>2017</v>
      </c>
      <c r="N17" s="338"/>
    </row>
    <row r="18" spans="1:14" ht="138" customHeight="1">
      <c r="A18" s="196" t="s">
        <v>96</v>
      </c>
      <c r="B18" s="100"/>
      <c r="C18" s="123" t="s">
        <v>118</v>
      </c>
      <c r="D18" s="125" t="s">
        <v>129</v>
      </c>
      <c r="E18" s="125" t="s">
        <v>120</v>
      </c>
      <c r="F18" s="125" t="s">
        <v>121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25">
        <v>2013</v>
      </c>
      <c r="M18" s="125">
        <v>2017</v>
      </c>
      <c r="N18" s="195" t="s">
        <v>269</v>
      </c>
    </row>
    <row r="19" spans="1:14" ht="133.5" customHeight="1">
      <c r="A19" s="196" t="s">
        <v>97</v>
      </c>
      <c r="B19" s="100"/>
      <c r="C19" s="123" t="s">
        <v>118</v>
      </c>
      <c r="D19" s="123" t="s">
        <v>122</v>
      </c>
      <c r="E19" s="123" t="s">
        <v>123</v>
      </c>
      <c r="F19" s="123" t="s">
        <v>124</v>
      </c>
      <c r="G19" s="124">
        <v>155300</v>
      </c>
      <c r="H19" s="124">
        <v>70800</v>
      </c>
      <c r="I19" s="124">
        <v>95300</v>
      </c>
      <c r="J19" s="124">
        <v>87400</v>
      </c>
      <c r="K19" s="124">
        <v>79100</v>
      </c>
      <c r="L19" s="125">
        <v>2013</v>
      </c>
      <c r="M19" s="125">
        <v>2017</v>
      </c>
      <c r="N19" s="195" t="s">
        <v>268</v>
      </c>
    </row>
    <row r="20" spans="1:14" ht="55.5" customHeight="1">
      <c r="A20" s="196" t="s">
        <v>98</v>
      </c>
      <c r="B20" s="100"/>
      <c r="C20" s="123" t="s">
        <v>118</v>
      </c>
      <c r="D20" s="125" t="s">
        <v>129</v>
      </c>
      <c r="E20" s="125" t="s">
        <v>120</v>
      </c>
      <c r="F20" s="125" t="s">
        <v>121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25">
        <v>2013</v>
      </c>
      <c r="M20" s="125">
        <v>2017</v>
      </c>
      <c r="N20" s="195" t="s">
        <v>270</v>
      </c>
    </row>
    <row r="21" spans="1:14" ht="84">
      <c r="A21" s="196" t="s">
        <v>99</v>
      </c>
      <c r="B21" s="100"/>
      <c r="C21" s="123" t="s">
        <v>118</v>
      </c>
      <c r="D21" s="123" t="s">
        <v>129</v>
      </c>
      <c r="E21" s="123" t="s">
        <v>120</v>
      </c>
      <c r="F21" s="123" t="s">
        <v>121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5">
        <v>2013</v>
      </c>
      <c r="M21" s="125">
        <v>2017</v>
      </c>
      <c r="N21" s="195" t="s">
        <v>271</v>
      </c>
    </row>
    <row r="22" spans="1:14" ht="64.5" customHeight="1">
      <c r="A22" s="339" t="s">
        <v>100</v>
      </c>
      <c r="B22" s="100"/>
      <c r="C22" s="123">
        <v>783</v>
      </c>
      <c r="D22" s="123" t="s">
        <v>122</v>
      </c>
      <c r="E22" s="123" t="s">
        <v>125</v>
      </c>
      <c r="F22" s="123" t="s">
        <v>14</v>
      </c>
      <c r="G22" s="124">
        <v>7000</v>
      </c>
      <c r="H22" s="124">
        <v>7000</v>
      </c>
      <c r="I22" s="124">
        <v>7000</v>
      </c>
      <c r="J22" s="124">
        <v>7000</v>
      </c>
      <c r="K22" s="124">
        <v>7000</v>
      </c>
      <c r="L22" s="125">
        <v>2013</v>
      </c>
      <c r="M22" s="125">
        <v>2017</v>
      </c>
      <c r="N22" s="340" t="s">
        <v>272</v>
      </c>
    </row>
    <row r="23" spans="1:14" ht="81" customHeight="1">
      <c r="A23" s="339"/>
      <c r="B23" s="100"/>
      <c r="C23" s="123">
        <v>783</v>
      </c>
      <c r="D23" s="123" t="s">
        <v>122</v>
      </c>
      <c r="E23" s="123" t="s">
        <v>125</v>
      </c>
      <c r="F23" s="123" t="s">
        <v>14</v>
      </c>
      <c r="G23" s="124">
        <v>3000</v>
      </c>
      <c r="H23" s="124">
        <v>3000</v>
      </c>
      <c r="I23" s="124">
        <v>3000</v>
      </c>
      <c r="J23" s="124">
        <v>3000</v>
      </c>
      <c r="K23" s="124">
        <v>3000</v>
      </c>
      <c r="L23" s="125">
        <v>2013</v>
      </c>
      <c r="M23" s="125">
        <v>2017</v>
      </c>
      <c r="N23" s="341"/>
    </row>
    <row r="24" spans="1:14" ht="12.75">
      <c r="A24" s="118" t="e">
        <f>'Таблица 2'!#REF!</f>
        <v>#REF!</v>
      </c>
      <c r="B24" s="99"/>
      <c r="C24" s="121" t="s">
        <v>118</v>
      </c>
      <c r="D24" s="122" t="s">
        <v>129</v>
      </c>
      <c r="E24" s="122" t="s">
        <v>120</v>
      </c>
      <c r="F24" s="122" t="s">
        <v>121</v>
      </c>
      <c r="G24" s="114">
        <f>SUM(G25:G27)</f>
        <v>0</v>
      </c>
      <c r="H24" s="114">
        <f>SUM(H25:H27)</f>
        <v>0</v>
      </c>
      <c r="I24" s="114">
        <f>SUM(I25:I27)</f>
        <v>0</v>
      </c>
      <c r="J24" s="114">
        <f>SUM(J25:J27)</f>
        <v>0</v>
      </c>
      <c r="K24" s="114">
        <f>SUM(K25:K27)</f>
        <v>0</v>
      </c>
      <c r="L24" s="125">
        <v>2013</v>
      </c>
      <c r="M24" s="125">
        <v>2017</v>
      </c>
      <c r="N24" s="192"/>
    </row>
    <row r="25" spans="1:14" ht="60">
      <c r="A25" s="119" t="e">
        <f>'Таблица 2'!#REF!</f>
        <v>#REF!</v>
      </c>
      <c r="B25" s="100"/>
      <c r="C25" s="123" t="s">
        <v>118</v>
      </c>
      <c r="D25" s="125" t="s">
        <v>129</v>
      </c>
      <c r="E25" s="125" t="s">
        <v>120</v>
      </c>
      <c r="F25" s="125" t="s">
        <v>121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25">
        <v>2013</v>
      </c>
      <c r="M25" s="125">
        <v>2017</v>
      </c>
      <c r="N25" s="195" t="s">
        <v>273</v>
      </c>
    </row>
    <row r="26" spans="1:14" ht="48">
      <c r="A26" s="119">
        <f>'Таблица 2'!B23</f>
        <v>0</v>
      </c>
      <c r="B26" s="100"/>
      <c r="C26" s="123" t="s">
        <v>118</v>
      </c>
      <c r="D26" s="125" t="s">
        <v>129</v>
      </c>
      <c r="E26" s="125" t="s">
        <v>120</v>
      </c>
      <c r="F26" s="125" t="s">
        <v>121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25">
        <v>2013</v>
      </c>
      <c r="M26" s="125">
        <v>2017</v>
      </c>
      <c r="N26" s="195" t="s">
        <v>111</v>
      </c>
    </row>
    <row r="27" spans="1:14" ht="60.75" thickBot="1">
      <c r="A27" s="120">
        <f>'Таблица 2'!B24</f>
        <v>0</v>
      </c>
      <c r="B27" s="113"/>
      <c r="C27" s="126" t="s">
        <v>118</v>
      </c>
      <c r="D27" s="127" t="s">
        <v>129</v>
      </c>
      <c r="E27" s="127" t="s">
        <v>120</v>
      </c>
      <c r="F27" s="127" t="s">
        <v>121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7">
        <v>2013</v>
      </c>
      <c r="M27" s="127">
        <v>2017</v>
      </c>
      <c r="N27" s="198" t="s">
        <v>114</v>
      </c>
    </row>
  </sheetData>
  <sheetProtection/>
  <mergeCells count="11">
    <mergeCell ref="N7:N8"/>
    <mergeCell ref="N16:N17"/>
    <mergeCell ref="A22:A23"/>
    <mergeCell ref="N22:N23"/>
    <mergeCell ref="C7:F7"/>
    <mergeCell ref="A16:A17"/>
    <mergeCell ref="A6:A8"/>
    <mergeCell ref="B6:B8"/>
    <mergeCell ref="C6:K6"/>
    <mergeCell ref="L7:M7"/>
    <mergeCell ref="L6:N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7:I44"/>
  <sheetViews>
    <sheetView zoomScalePageLayoutView="0" workbookViewId="0" topLeftCell="A1">
      <selection activeCell="B16" sqref="B16:F16"/>
    </sheetView>
  </sheetViews>
  <sheetFormatPr defaultColWidth="8.75390625" defaultRowHeight="12.75"/>
  <cols>
    <col min="1" max="1" width="41.75390625" style="0" customWidth="1"/>
    <col min="2" max="6" width="10.00390625" style="0" bestFit="1" customWidth="1"/>
    <col min="7" max="7" width="10.25390625" style="0" customWidth="1"/>
    <col min="8" max="8" width="11.125" style="0" customWidth="1"/>
    <col min="9" max="9" width="11.375" style="0" customWidth="1"/>
  </cols>
  <sheetData>
    <row r="7" spans="1:9" ht="12.75">
      <c r="A7" s="345" t="s">
        <v>294</v>
      </c>
      <c r="B7" s="346"/>
      <c r="C7" s="346"/>
      <c r="D7" s="346"/>
      <c r="E7" s="346"/>
      <c r="F7" s="346"/>
      <c r="G7" s="346"/>
      <c r="H7" s="346"/>
      <c r="I7" s="346"/>
    </row>
    <row r="8" spans="1:9" ht="12.75">
      <c r="A8" s="346"/>
      <c r="B8" s="346"/>
      <c r="C8" s="346"/>
      <c r="D8" s="346"/>
      <c r="E8" s="346"/>
      <c r="F8" s="346"/>
      <c r="G8" s="346"/>
      <c r="H8" s="346"/>
      <c r="I8" s="346"/>
    </row>
    <row r="9" spans="1:9" ht="12.75">
      <c r="A9" s="202"/>
      <c r="B9" s="202"/>
      <c r="C9" s="202"/>
      <c r="D9" s="202"/>
      <c r="E9" s="202"/>
      <c r="F9" s="202"/>
      <c r="G9" s="202"/>
      <c r="H9" s="202"/>
      <c r="I9" s="202"/>
    </row>
    <row r="10" spans="1:9" ht="13.5" thickBot="1">
      <c r="A10" s="203"/>
      <c r="B10" s="203"/>
      <c r="C10" s="203"/>
      <c r="D10" s="203"/>
      <c r="E10" s="203"/>
      <c r="F10" s="203"/>
      <c r="G10" s="203"/>
      <c r="H10" s="203"/>
      <c r="I10" s="204" t="s">
        <v>293</v>
      </c>
    </row>
    <row r="11" spans="1:9" ht="13.5" thickBot="1">
      <c r="A11" s="205"/>
      <c r="B11" s="205" t="s">
        <v>69</v>
      </c>
      <c r="C11" s="205" t="s">
        <v>70</v>
      </c>
      <c r="D11" s="205" t="s">
        <v>71</v>
      </c>
      <c r="E11" s="205" t="s">
        <v>72</v>
      </c>
      <c r="F11" s="205" t="s">
        <v>73</v>
      </c>
      <c r="G11" s="205" t="s">
        <v>285</v>
      </c>
      <c r="H11" s="205" t="s">
        <v>286</v>
      </c>
      <c r="I11" s="205" t="s">
        <v>287</v>
      </c>
    </row>
    <row r="12" spans="1:9" ht="13.5" thickBot="1">
      <c r="A12" s="206" t="s">
        <v>288</v>
      </c>
      <c r="B12" s="116">
        <f>'Таблица 6'!G7</f>
        <v>356227.68</v>
      </c>
      <c r="C12" s="116">
        <f>'Таблица 6'!H7</f>
        <v>105723.51</v>
      </c>
      <c r="D12" s="116">
        <f>'Таблица 6'!I7</f>
        <v>104238.82</v>
      </c>
      <c r="E12" s="116">
        <f>'Таблица 6'!J7</f>
        <v>96743.13584</v>
      </c>
      <c r="F12" s="116">
        <f>'Таблица 6'!K7</f>
        <v>98827.11410896</v>
      </c>
      <c r="G12" s="116">
        <f>'Таблица 6'!L7</f>
        <v>761760.25994896</v>
      </c>
      <c r="H12" s="116">
        <f>'Таблица 6'!M7</f>
        <v>0</v>
      </c>
      <c r="I12" s="116">
        <f>'Таблица 6'!N7</f>
        <v>0</v>
      </c>
    </row>
    <row r="13" spans="1:9" ht="24.75" thickBot="1">
      <c r="A13" s="206" t="s">
        <v>289</v>
      </c>
      <c r="B13" s="116">
        <f>Лист2!G15</f>
        <v>336100</v>
      </c>
      <c r="C13" s="116">
        <f>Лист2!H15</f>
        <v>234400</v>
      </c>
      <c r="D13" s="116">
        <f>Лист2!I15</f>
        <v>224900</v>
      </c>
      <c r="E13" s="116">
        <f>Лист2!J15</f>
        <v>192500</v>
      </c>
      <c r="F13" s="116">
        <f>Лист2!K15</f>
        <v>188200</v>
      </c>
      <c r="G13" s="116">
        <v>0</v>
      </c>
      <c r="H13" s="116">
        <v>0</v>
      </c>
      <c r="I13" s="116">
        <v>0</v>
      </c>
    </row>
    <row r="14" spans="1:9" ht="13.5" thickBot="1">
      <c r="A14" s="206" t="s">
        <v>290</v>
      </c>
      <c r="B14" s="116">
        <f>B12+B13</f>
        <v>692327.6799999999</v>
      </c>
      <c r="C14" s="116">
        <f aca="true" t="shared" si="0" ref="C14:I14">C12+C13</f>
        <v>340123.51</v>
      </c>
      <c r="D14" s="116">
        <f t="shared" si="0"/>
        <v>329138.82</v>
      </c>
      <c r="E14" s="116">
        <f t="shared" si="0"/>
        <v>289243.13584</v>
      </c>
      <c r="F14" s="116">
        <f t="shared" si="0"/>
        <v>287027.11410896</v>
      </c>
      <c r="G14" s="116">
        <f t="shared" si="0"/>
        <v>761760.25994896</v>
      </c>
      <c r="H14" s="116">
        <f t="shared" si="0"/>
        <v>0</v>
      </c>
      <c r="I14" s="116">
        <f t="shared" si="0"/>
        <v>0</v>
      </c>
    </row>
    <row r="15" spans="1:9" ht="24.75" thickBot="1">
      <c r="A15" s="206" t="s">
        <v>291</v>
      </c>
      <c r="B15" s="116">
        <f>B12</f>
        <v>356227.68</v>
      </c>
      <c r="C15" s="116">
        <f>B15+C12</f>
        <v>461951.19</v>
      </c>
      <c r="D15" s="116">
        <f aca="true" t="shared" si="1" ref="D15:I15">C15+D12</f>
        <v>566190.01</v>
      </c>
      <c r="E15" s="116">
        <f t="shared" si="1"/>
        <v>662933.14584</v>
      </c>
      <c r="F15" s="116">
        <f t="shared" si="1"/>
        <v>761760.25994896</v>
      </c>
      <c r="G15" s="116">
        <f t="shared" si="1"/>
        <v>1523520.51989792</v>
      </c>
      <c r="H15" s="116">
        <f t="shared" si="1"/>
        <v>1523520.51989792</v>
      </c>
      <c r="I15" s="116">
        <f t="shared" si="1"/>
        <v>1523520.51989792</v>
      </c>
    </row>
    <row r="16" spans="1:9" ht="24.75" thickBot="1">
      <c r="A16" s="206" t="s">
        <v>292</v>
      </c>
      <c r="B16" s="116">
        <f>1628*1000</f>
        <v>1628000</v>
      </c>
      <c r="C16" s="116">
        <f>1710*1000</f>
        <v>1710000</v>
      </c>
      <c r="D16" s="116">
        <f>1795*1000</f>
        <v>1795000</v>
      </c>
      <c r="E16" s="116">
        <f>2172*1000</f>
        <v>2172000</v>
      </c>
      <c r="F16" s="116">
        <f>2390*1000</f>
        <v>2390000</v>
      </c>
      <c r="G16" s="116"/>
      <c r="H16" s="116"/>
      <c r="I16" s="116"/>
    </row>
    <row r="17" spans="1:9" ht="60.75" thickBot="1">
      <c r="A17" s="206" t="s">
        <v>296</v>
      </c>
      <c r="B17" s="116">
        <f>B16*0.14</f>
        <v>227920.00000000003</v>
      </c>
      <c r="C17" s="116">
        <f>C16*0.14</f>
        <v>239400.00000000003</v>
      </c>
      <c r="D17" s="116">
        <f>D16*0.14</f>
        <v>251300.00000000003</v>
      </c>
      <c r="E17" s="116">
        <f>E16*0.14</f>
        <v>304080</v>
      </c>
      <c r="F17" s="116">
        <f>F16*0.14</f>
        <v>334600.00000000006</v>
      </c>
      <c r="G17" s="116"/>
      <c r="H17" s="116"/>
      <c r="I17" s="116"/>
    </row>
    <row r="18" spans="1:9" ht="36.75" thickBot="1">
      <c r="A18" s="206" t="s">
        <v>295</v>
      </c>
      <c r="B18" s="116">
        <f>B16</f>
        <v>1628000</v>
      </c>
      <c r="C18" s="116">
        <f>B18+C16</f>
        <v>3338000</v>
      </c>
      <c r="D18" s="116">
        <f aca="true" t="shared" si="2" ref="D18:I18">C18+D16</f>
        <v>5133000</v>
      </c>
      <c r="E18" s="116">
        <f t="shared" si="2"/>
        <v>7305000</v>
      </c>
      <c r="F18" s="116">
        <f t="shared" si="2"/>
        <v>9695000</v>
      </c>
      <c r="G18" s="116">
        <f t="shared" si="2"/>
        <v>9695000</v>
      </c>
      <c r="H18" s="116">
        <f t="shared" si="2"/>
        <v>9695000</v>
      </c>
      <c r="I18" s="116">
        <f t="shared" si="2"/>
        <v>9695000</v>
      </c>
    </row>
    <row r="19" spans="1:9" ht="60.75" thickBot="1">
      <c r="A19" s="206" t="s">
        <v>297</v>
      </c>
      <c r="B19" s="116">
        <f>B17</f>
        <v>227920.00000000003</v>
      </c>
      <c r="C19" s="116">
        <f>B19+C17</f>
        <v>467320.00000000006</v>
      </c>
      <c r="D19" s="116">
        <f aca="true" t="shared" si="3" ref="D19:I19">C19+D17</f>
        <v>718620.0000000001</v>
      </c>
      <c r="E19" s="116">
        <f t="shared" si="3"/>
        <v>1022700.0000000001</v>
      </c>
      <c r="F19" s="116">
        <f t="shared" si="3"/>
        <v>1357300.0000000002</v>
      </c>
      <c r="G19" s="116">
        <f t="shared" si="3"/>
        <v>1357300.0000000002</v>
      </c>
      <c r="H19" s="116">
        <f t="shared" si="3"/>
        <v>1357300.0000000002</v>
      </c>
      <c r="I19" s="116">
        <f t="shared" si="3"/>
        <v>1357300.0000000002</v>
      </c>
    </row>
    <row r="20" spans="1:9" ht="13.5" thickBot="1">
      <c r="A20" s="206" t="s">
        <v>274</v>
      </c>
      <c r="B20" s="116">
        <f>B17-B13</f>
        <v>-108179.99999999997</v>
      </c>
      <c r="C20" s="116">
        <f aca="true" t="shared" si="4" ref="C20:I20">C17-C13</f>
        <v>5000.000000000029</v>
      </c>
      <c r="D20" s="116">
        <f t="shared" si="4"/>
        <v>26400.00000000003</v>
      </c>
      <c r="E20" s="116">
        <f t="shared" si="4"/>
        <v>111580</v>
      </c>
      <c r="F20" s="116">
        <f t="shared" si="4"/>
        <v>146400.00000000006</v>
      </c>
      <c r="G20" s="116">
        <f t="shared" si="4"/>
        <v>0</v>
      </c>
      <c r="H20" s="116">
        <f t="shared" si="4"/>
        <v>0</v>
      </c>
      <c r="I20" s="116">
        <f t="shared" si="4"/>
        <v>0</v>
      </c>
    </row>
    <row r="21" spans="1:9" ht="13.5" thickBot="1">
      <c r="A21" s="206" t="s">
        <v>275</v>
      </c>
      <c r="B21" s="116">
        <f>B20</f>
        <v>-108179.99999999997</v>
      </c>
      <c r="C21" s="116">
        <f>B21+C20</f>
        <v>-103179.99999999994</v>
      </c>
      <c r="D21" s="116">
        <f aca="true" t="shared" si="5" ref="D21:I21">C21+D20</f>
        <v>-76779.99999999991</v>
      </c>
      <c r="E21" s="116">
        <f t="shared" si="5"/>
        <v>34800.00000000009</v>
      </c>
      <c r="F21" s="116">
        <f t="shared" si="5"/>
        <v>181200.00000000015</v>
      </c>
      <c r="G21" s="116">
        <f t="shared" si="5"/>
        <v>181200.00000000015</v>
      </c>
      <c r="H21" s="116">
        <f t="shared" si="5"/>
        <v>181200.00000000015</v>
      </c>
      <c r="I21" s="116">
        <f t="shared" si="5"/>
        <v>181200.00000000015</v>
      </c>
    </row>
    <row r="22" spans="1:9" ht="13.5" thickBot="1">
      <c r="A22" s="206" t="s">
        <v>276</v>
      </c>
      <c r="B22" s="116">
        <f>B21/B15</f>
        <v>-0.30368218438275196</v>
      </c>
      <c r="C22" s="116">
        <f aca="true" t="shared" si="6" ref="C22:I22">C21/C15</f>
        <v>-0.22335693084804034</v>
      </c>
      <c r="D22" s="116">
        <f t="shared" si="6"/>
        <v>-0.13560818566897695</v>
      </c>
      <c r="E22" s="116">
        <f t="shared" si="6"/>
        <v>0.0524939810573284</v>
      </c>
      <c r="F22" s="116">
        <f t="shared" si="6"/>
        <v>0.2378701141644499</v>
      </c>
      <c r="G22" s="116">
        <f t="shared" si="6"/>
        <v>0.11893505708222495</v>
      </c>
      <c r="H22" s="116">
        <f t="shared" si="6"/>
        <v>0.11893505708222495</v>
      </c>
      <c r="I22" s="116">
        <f t="shared" si="6"/>
        <v>0.11893505708222495</v>
      </c>
    </row>
    <row r="23" spans="1:9" ht="24.75" thickBot="1">
      <c r="A23" s="206" t="s">
        <v>277</v>
      </c>
      <c r="B23" s="116">
        <v>1.1500177746178457</v>
      </c>
      <c r="C23" s="116">
        <v>1.23</v>
      </c>
      <c r="D23" s="116">
        <v>1.32</v>
      </c>
      <c r="E23" s="116">
        <v>1.42</v>
      </c>
      <c r="F23" s="116">
        <v>1.51</v>
      </c>
      <c r="G23" s="116">
        <v>1.61</v>
      </c>
      <c r="H23" s="116">
        <v>1.71</v>
      </c>
      <c r="I23" s="116">
        <v>1.8</v>
      </c>
    </row>
    <row r="24" spans="1:9" ht="24.75" thickBot="1">
      <c r="A24" s="206" t="s">
        <v>278</v>
      </c>
      <c r="B24" s="116">
        <f>B20/B23</f>
        <v>-94068.11128284386</v>
      </c>
      <c r="C24" s="116">
        <f aca="true" t="shared" si="7" ref="C24:I24">C20/C23</f>
        <v>4065.0406504065277</v>
      </c>
      <c r="D24" s="116">
        <f t="shared" si="7"/>
        <v>20000.000000000022</v>
      </c>
      <c r="E24" s="116">
        <f t="shared" si="7"/>
        <v>78577.4647887324</v>
      </c>
      <c r="F24" s="116">
        <f t="shared" si="7"/>
        <v>96953.642384106</v>
      </c>
      <c r="G24" s="116">
        <f t="shared" si="7"/>
        <v>0</v>
      </c>
      <c r="H24" s="116">
        <f t="shared" si="7"/>
        <v>0</v>
      </c>
      <c r="I24" s="116">
        <f t="shared" si="7"/>
        <v>0</v>
      </c>
    </row>
    <row r="25" spans="1:9" ht="24.75" thickBot="1">
      <c r="A25" s="206" t="s">
        <v>279</v>
      </c>
      <c r="B25" s="116">
        <v>-1965.790485935085</v>
      </c>
      <c r="C25" s="116">
        <v>-3884.5162235406137</v>
      </c>
      <c r="D25" s="116">
        <v>-2116.393791475465</v>
      </c>
      <c r="E25" s="116">
        <v>558.7058046193338</v>
      </c>
      <c r="F25" s="116">
        <v>3174.816974843696</v>
      </c>
      <c r="G25" s="116">
        <v>6727.551146228492</v>
      </c>
      <c r="H25" s="116">
        <v>7015.774354741716</v>
      </c>
      <c r="I25" s="116">
        <v>7377.013063495188</v>
      </c>
    </row>
    <row r="26" spans="1:9" ht="24.75" thickBot="1">
      <c r="A26" s="206" t="s">
        <v>280</v>
      </c>
      <c r="B26" s="116">
        <v>-1965.790485935085</v>
      </c>
      <c r="C26" s="116">
        <v>-3782.292112394808</v>
      </c>
      <c r="D26" s="116">
        <v>-2006.4702912257005</v>
      </c>
      <c r="E26" s="116">
        <v>515.7480157709416</v>
      </c>
      <c r="F26" s="116">
        <v>2853.5875628208587</v>
      </c>
      <c r="G26" s="116">
        <v>5887.726740219307</v>
      </c>
      <c r="H26" s="116">
        <v>5978.391850854113</v>
      </c>
      <c r="I26" s="116">
        <v>6120.789510372402</v>
      </c>
    </row>
    <row r="27" spans="1:9" ht="24.75" thickBot="1">
      <c r="A27" s="206" t="s">
        <v>281</v>
      </c>
      <c r="B27" s="347">
        <v>0.2965</v>
      </c>
      <c r="C27" s="348"/>
      <c r="D27" s="348"/>
      <c r="E27" s="348"/>
      <c r="F27" s="348"/>
      <c r="G27" s="348"/>
      <c r="H27" s="348"/>
      <c r="I27" s="349"/>
    </row>
    <row r="28" spans="1:9" ht="12.75">
      <c r="A28" s="203"/>
      <c r="B28" s="203"/>
      <c r="C28" s="203"/>
      <c r="D28" s="203"/>
      <c r="E28" s="203"/>
      <c r="F28" s="203"/>
      <c r="G28" s="203"/>
      <c r="H28" s="203"/>
      <c r="I28" s="203"/>
    </row>
    <row r="29" spans="1:9" ht="12.75" hidden="1">
      <c r="A29" s="203"/>
      <c r="B29" s="207"/>
      <c r="C29" s="203"/>
      <c r="D29" s="203"/>
      <c r="E29" s="203"/>
      <c r="F29" s="203"/>
      <c r="G29" s="203"/>
      <c r="H29" s="203"/>
      <c r="I29" s="203"/>
    </row>
    <row r="30" spans="1:9" ht="12.75" hidden="1">
      <c r="A30" s="208" t="s">
        <v>298</v>
      </c>
      <c r="B30" s="199">
        <v>0.421822065929654</v>
      </c>
      <c r="C30" s="208">
        <v>2</v>
      </c>
      <c r="D30" s="208">
        <f aca="true" t="shared" si="8" ref="D30:I30">C30+1</f>
        <v>3</v>
      </c>
      <c r="E30" s="208">
        <f t="shared" si="8"/>
        <v>4</v>
      </c>
      <c r="F30" s="208">
        <f t="shared" si="8"/>
        <v>5</v>
      </c>
      <c r="G30" s="208">
        <f t="shared" si="8"/>
        <v>6</v>
      </c>
      <c r="H30" s="208">
        <f t="shared" si="8"/>
        <v>7</v>
      </c>
      <c r="I30" s="208">
        <f t="shared" si="8"/>
        <v>8</v>
      </c>
    </row>
    <row r="31" spans="1:9" ht="12.75" hidden="1">
      <c r="A31" s="208" t="s">
        <v>282</v>
      </c>
      <c r="B31" s="209">
        <v>1</v>
      </c>
      <c r="C31" s="209">
        <f aca="true" t="shared" si="9" ref="C31:I31">($B30+1)^(C30-1)</f>
        <v>1.4218220659296539</v>
      </c>
      <c r="D31" s="209">
        <f t="shared" si="9"/>
        <v>2.021577987164469</v>
      </c>
      <c r="E31" s="209">
        <f t="shared" si="9"/>
        <v>2.8743241901480965</v>
      </c>
      <c r="F31" s="209">
        <f t="shared" si="9"/>
        <v>4.086777558187946</v>
      </c>
      <c r="G31" s="209">
        <f t="shared" si="9"/>
        <v>5.810670510777732</v>
      </c>
      <c r="H31" s="209">
        <f t="shared" si="9"/>
        <v>8.261739550070512</v>
      </c>
      <c r="I31" s="209">
        <f t="shared" si="9"/>
        <v>11.746723595253984</v>
      </c>
    </row>
    <row r="32" spans="1:9" ht="12.75" hidden="1">
      <c r="A32" s="208" t="s">
        <v>283</v>
      </c>
      <c r="B32" s="210">
        <f>B24/B31</f>
        <v>-94068.11128284386</v>
      </c>
      <c r="C32" s="210">
        <f aca="true" t="shared" si="10" ref="C32:I32">C24/C31</f>
        <v>2859.0361254160266</v>
      </c>
      <c r="D32" s="210">
        <f t="shared" si="10"/>
        <v>9893.261663406156</v>
      </c>
      <c r="E32" s="210">
        <f t="shared" si="10"/>
        <v>27337.718221925334</v>
      </c>
      <c r="F32" s="210">
        <f t="shared" si="10"/>
        <v>23723.738569978515</v>
      </c>
      <c r="G32" s="210">
        <f t="shared" si="10"/>
        <v>0</v>
      </c>
      <c r="H32" s="210">
        <f t="shared" si="10"/>
        <v>0</v>
      </c>
      <c r="I32" s="210">
        <f t="shared" si="10"/>
        <v>0</v>
      </c>
    </row>
    <row r="33" spans="1:9" ht="12.75" hidden="1">
      <c r="A33" s="200" t="s">
        <v>284</v>
      </c>
      <c r="B33" s="210">
        <f>B32</f>
        <v>-94068.11128284386</v>
      </c>
      <c r="C33" s="210">
        <f>B33+C32</f>
        <v>-91209.07515742784</v>
      </c>
      <c r="D33" s="210">
        <f aca="true" t="shared" si="11" ref="D33:I33">C33+D32</f>
        <v>-81315.81349402168</v>
      </c>
      <c r="E33" s="210">
        <f t="shared" si="11"/>
        <v>-53978.095272096354</v>
      </c>
      <c r="F33" s="210">
        <f>E33+F32</f>
        <v>-30254.35670211784</v>
      </c>
      <c r="G33" s="210">
        <f t="shared" si="11"/>
        <v>-30254.35670211784</v>
      </c>
      <c r="H33" s="210">
        <f t="shared" si="11"/>
        <v>-30254.35670211784</v>
      </c>
      <c r="I33" s="210">
        <f t="shared" si="11"/>
        <v>-30254.35670211784</v>
      </c>
    </row>
    <row r="34" spans="1:9" ht="12.75" hidden="1">
      <c r="A34" s="203"/>
      <c r="B34" s="203"/>
      <c r="C34" s="203"/>
      <c r="D34" s="203"/>
      <c r="E34" s="203"/>
      <c r="F34" s="203"/>
      <c r="G34" s="203"/>
      <c r="H34" s="203"/>
      <c r="I34" s="203"/>
    </row>
    <row r="35" spans="1:9" ht="12.75" hidden="1">
      <c r="A35" s="203"/>
      <c r="B35" s="203"/>
      <c r="C35" s="203"/>
      <c r="D35" s="203"/>
      <c r="E35" s="203"/>
      <c r="F35" s="203"/>
      <c r="G35" s="203"/>
      <c r="H35" s="203"/>
      <c r="I35" s="203"/>
    </row>
    <row r="36" spans="1:9" ht="12.75" hidden="1">
      <c r="A36" s="203"/>
      <c r="B36" s="203"/>
      <c r="C36" s="211">
        <f>B30/2</f>
        <v>0.210911032964827</v>
      </c>
      <c r="D36" s="203"/>
      <c r="E36" s="203"/>
      <c r="F36" s="203"/>
      <c r="G36" s="203"/>
      <c r="H36" s="203"/>
      <c r="I36" s="203"/>
    </row>
    <row r="37" spans="1:9" ht="12.75" hidden="1">
      <c r="A37" s="203"/>
      <c r="B37" s="203"/>
      <c r="C37" s="203"/>
      <c r="D37" s="203"/>
      <c r="E37" s="203"/>
      <c r="F37" s="203"/>
      <c r="G37" s="203"/>
      <c r="H37" s="203"/>
      <c r="I37" s="203"/>
    </row>
    <row r="38" spans="1:9" ht="12.75" hidden="1">
      <c r="A38" s="203"/>
      <c r="B38" s="203"/>
      <c r="C38" s="203"/>
      <c r="D38" s="203"/>
      <c r="E38" s="203"/>
      <c r="F38" s="203"/>
      <c r="G38" s="203"/>
      <c r="H38" s="203"/>
      <c r="I38" s="203"/>
    </row>
    <row r="39" spans="1:9" ht="12.75" hidden="1">
      <c r="A39" s="203"/>
      <c r="B39" s="203"/>
      <c r="C39" s="203"/>
      <c r="D39" s="203"/>
      <c r="E39" s="203"/>
      <c r="F39" s="203"/>
      <c r="G39" s="203"/>
      <c r="H39" s="203"/>
      <c r="I39" s="203"/>
    </row>
    <row r="40" spans="1:9" ht="12.75" hidden="1">
      <c r="A40" s="203"/>
      <c r="B40" s="203"/>
      <c r="C40" s="203"/>
      <c r="D40" s="203"/>
      <c r="E40" s="203"/>
      <c r="F40" s="203"/>
      <c r="G40" s="203"/>
      <c r="H40" s="203"/>
      <c r="I40" s="203"/>
    </row>
    <row r="41" spans="1:9" ht="12.75" hidden="1">
      <c r="A41" s="203"/>
      <c r="B41" s="203"/>
      <c r="C41" s="203"/>
      <c r="D41" s="203"/>
      <c r="E41" s="203"/>
      <c r="F41" s="203"/>
      <c r="G41" s="203"/>
      <c r="H41" s="203"/>
      <c r="I41" s="203"/>
    </row>
    <row r="42" spans="1:9" ht="12.75" hidden="1">
      <c r="A42" s="203"/>
      <c r="B42" s="203"/>
      <c r="C42" s="203"/>
      <c r="D42" s="201">
        <v>25318.1</v>
      </c>
      <c r="E42" s="203">
        <f>'[1]Приложение 10'!J166</f>
        <v>0</v>
      </c>
      <c r="F42" s="203"/>
      <c r="G42" s="203"/>
      <c r="H42" s="203"/>
      <c r="I42" s="203"/>
    </row>
    <row r="43" spans="1:9" ht="12.75" hidden="1">
      <c r="A43" s="203"/>
      <c r="B43" s="203"/>
      <c r="C43" s="203"/>
      <c r="D43" s="212">
        <f>I16</f>
        <v>0</v>
      </c>
      <c r="E43" s="203">
        <f>(D43*E42)/D42</f>
        <v>0</v>
      </c>
      <c r="F43" s="203"/>
      <c r="G43" s="203"/>
      <c r="H43" s="203"/>
      <c r="I43" s="203"/>
    </row>
    <row r="44" spans="1:9" ht="12.75" hidden="1">
      <c r="A44" s="203"/>
      <c r="B44" s="203"/>
      <c r="C44" s="203"/>
      <c r="D44" s="212">
        <f>D42-D43</f>
        <v>25318.1</v>
      </c>
      <c r="E44" s="203">
        <f>E42-E43</f>
        <v>0</v>
      </c>
      <c r="F44" s="203"/>
      <c r="G44" s="203"/>
      <c r="H44" s="203"/>
      <c r="I44" s="203"/>
    </row>
  </sheetData>
  <sheetProtection/>
  <mergeCells count="2">
    <mergeCell ref="A7:I8"/>
    <mergeCell ref="B27:I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23"/>
  <sheetViews>
    <sheetView zoomScaleSheetLayoutView="70" zoomScalePageLayoutView="0" workbookViewId="0" topLeftCell="A17">
      <selection activeCell="F20" sqref="F20:F22"/>
    </sheetView>
  </sheetViews>
  <sheetFormatPr defaultColWidth="8.75390625" defaultRowHeight="12.75"/>
  <cols>
    <col min="1" max="1" width="4.625" style="245" customWidth="1"/>
    <col min="2" max="2" width="45.25390625" style="0" customWidth="1"/>
    <col min="3" max="3" width="22.00390625" style="1" customWidth="1"/>
    <col min="4" max="5" width="10.00390625" style="1" customWidth="1"/>
    <col min="6" max="6" width="36.75390625" style="0" customWidth="1"/>
    <col min="7" max="7" width="31.875" style="0" customWidth="1"/>
    <col min="8" max="8" width="37.875" style="0" customWidth="1"/>
  </cols>
  <sheetData>
    <row r="1" spans="1:8" s="246" customFormat="1" ht="18.75">
      <c r="A1" s="243"/>
      <c r="C1" s="243"/>
      <c r="D1" s="243"/>
      <c r="E1" s="243"/>
      <c r="H1" s="21" t="s">
        <v>25</v>
      </c>
    </row>
    <row r="2" spans="1:8" s="246" customFormat="1" ht="18.75">
      <c r="A2" s="22" t="s">
        <v>20</v>
      </c>
      <c r="B2" s="247"/>
      <c r="C2" s="247"/>
      <c r="D2" s="247"/>
      <c r="E2" s="247"/>
      <c r="F2" s="247"/>
      <c r="G2" s="247"/>
      <c r="H2" s="247"/>
    </row>
    <row r="3" spans="1:8" s="246" customFormat="1" ht="18.75">
      <c r="A3" s="22" t="str">
        <f>'Таблица 1'!A3</f>
        <v> "Развитие рыбохозяйственного комплекса Приморского края на 2013-2017 годы"</v>
      </c>
      <c r="B3" s="247"/>
      <c r="C3" s="247"/>
      <c r="D3" s="247"/>
      <c r="E3" s="247"/>
      <c r="F3" s="247"/>
      <c r="G3" s="247"/>
      <c r="H3" s="247"/>
    </row>
    <row r="4" spans="1:5" s="248" customFormat="1" ht="19.5" thickBot="1">
      <c r="A4" s="52"/>
      <c r="C4" s="244"/>
      <c r="D4" s="244"/>
      <c r="E4" s="244"/>
    </row>
    <row r="5" spans="1:8" ht="12.75">
      <c r="A5" s="279" t="s">
        <v>37</v>
      </c>
      <c r="B5" s="275" t="s">
        <v>33</v>
      </c>
      <c r="C5" s="275" t="s">
        <v>43</v>
      </c>
      <c r="D5" s="275" t="s">
        <v>34</v>
      </c>
      <c r="E5" s="275"/>
      <c r="F5" s="275" t="s">
        <v>48</v>
      </c>
      <c r="G5" s="275" t="s">
        <v>35</v>
      </c>
      <c r="H5" s="277" t="s">
        <v>36</v>
      </c>
    </row>
    <row r="6" spans="1:8" ht="38.25">
      <c r="A6" s="280"/>
      <c r="B6" s="276"/>
      <c r="C6" s="276"/>
      <c r="D6" s="95" t="s">
        <v>46</v>
      </c>
      <c r="E6" s="95" t="s">
        <v>47</v>
      </c>
      <c r="F6" s="276"/>
      <c r="G6" s="276"/>
      <c r="H6" s="278"/>
    </row>
    <row r="7" spans="1:8" ht="13.5" thickBot="1">
      <c r="A7" s="254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7">
        <v>8</v>
      </c>
    </row>
    <row r="8" spans="1:8" ht="13.5" thickBot="1">
      <c r="A8" s="281" t="s">
        <v>301</v>
      </c>
      <c r="B8" s="282"/>
      <c r="C8" s="282"/>
      <c r="D8" s="282"/>
      <c r="E8" s="282"/>
      <c r="F8" s="282"/>
      <c r="G8" s="282"/>
      <c r="H8" s="283"/>
    </row>
    <row r="9" spans="1:8" ht="153">
      <c r="A9" s="255" t="s">
        <v>131</v>
      </c>
      <c r="B9" s="256" t="s">
        <v>302</v>
      </c>
      <c r="C9" s="256" t="s">
        <v>94</v>
      </c>
      <c r="D9" s="257">
        <v>2013</v>
      </c>
      <c r="E9" s="257">
        <v>2017</v>
      </c>
      <c r="F9" s="88" t="s">
        <v>104</v>
      </c>
      <c r="G9" s="88" t="s">
        <v>103</v>
      </c>
      <c r="H9" s="214" t="s">
        <v>329</v>
      </c>
    </row>
    <row r="10" spans="1:8" ht="229.5">
      <c r="A10" s="144" t="s">
        <v>132</v>
      </c>
      <c r="B10" s="48" t="s">
        <v>303</v>
      </c>
      <c r="C10" s="48" t="s">
        <v>94</v>
      </c>
      <c r="D10" s="14">
        <v>2013</v>
      </c>
      <c r="E10" s="14">
        <v>2017</v>
      </c>
      <c r="F10" s="81" t="s">
        <v>330</v>
      </c>
      <c r="G10" s="81" t="s">
        <v>105</v>
      </c>
      <c r="H10" s="98" t="s">
        <v>331</v>
      </c>
    </row>
    <row r="11" spans="1:8" ht="204.75" thickBot="1">
      <c r="A11" s="258" t="s">
        <v>133</v>
      </c>
      <c r="B11" s="259" t="s">
        <v>305</v>
      </c>
      <c r="C11" s="259" t="s">
        <v>94</v>
      </c>
      <c r="D11" s="260">
        <v>2013</v>
      </c>
      <c r="E11" s="260">
        <v>2017</v>
      </c>
      <c r="F11" s="90" t="s">
        <v>272</v>
      </c>
      <c r="G11" s="90" t="s">
        <v>107</v>
      </c>
      <c r="H11" s="213" t="s">
        <v>101</v>
      </c>
    </row>
    <row r="12" spans="1:8" ht="13.5" thickBot="1">
      <c r="A12" s="281" t="s">
        <v>308</v>
      </c>
      <c r="B12" s="282"/>
      <c r="C12" s="282"/>
      <c r="D12" s="282"/>
      <c r="E12" s="282"/>
      <c r="F12" s="282"/>
      <c r="G12" s="282"/>
      <c r="H12" s="283"/>
    </row>
    <row r="13" spans="1:8" ht="102">
      <c r="A13" s="255" t="s">
        <v>152</v>
      </c>
      <c r="B13" s="256" t="s">
        <v>320</v>
      </c>
      <c r="C13" s="256" t="s">
        <v>94</v>
      </c>
      <c r="D13" s="257">
        <v>2013</v>
      </c>
      <c r="E13" s="257">
        <v>2017</v>
      </c>
      <c r="F13" s="88" t="s">
        <v>332</v>
      </c>
      <c r="G13" s="88" t="s">
        <v>113</v>
      </c>
      <c r="H13" s="284" t="s">
        <v>334</v>
      </c>
    </row>
    <row r="14" spans="1:8" ht="153">
      <c r="A14" s="144" t="s">
        <v>153</v>
      </c>
      <c r="B14" s="48" t="s">
        <v>321</v>
      </c>
      <c r="C14" s="48" t="s">
        <v>94</v>
      </c>
      <c r="D14" s="14">
        <v>2013</v>
      </c>
      <c r="E14" s="14">
        <v>2017</v>
      </c>
      <c r="F14" s="81" t="s">
        <v>333</v>
      </c>
      <c r="G14" s="81" t="s">
        <v>106</v>
      </c>
      <c r="H14" s="285"/>
    </row>
    <row r="15" spans="1:8" ht="124.5" customHeight="1" thickBot="1">
      <c r="A15" s="258" t="s">
        <v>154</v>
      </c>
      <c r="B15" s="259" t="s">
        <v>322</v>
      </c>
      <c r="C15" s="259" t="s">
        <v>94</v>
      </c>
      <c r="D15" s="260">
        <v>2013</v>
      </c>
      <c r="E15" s="260">
        <v>2017</v>
      </c>
      <c r="F15" s="90" t="s">
        <v>335</v>
      </c>
      <c r="G15" s="90" t="s">
        <v>108</v>
      </c>
      <c r="H15" s="286"/>
    </row>
    <row r="16" spans="1:8" ht="13.5" thickBot="1">
      <c r="A16" s="281" t="s">
        <v>312</v>
      </c>
      <c r="B16" s="282"/>
      <c r="C16" s="282"/>
      <c r="D16" s="282"/>
      <c r="E16" s="282"/>
      <c r="F16" s="282"/>
      <c r="G16" s="282"/>
      <c r="H16" s="283"/>
    </row>
    <row r="17" spans="1:8" ht="127.5">
      <c r="A17" s="255" t="s">
        <v>164</v>
      </c>
      <c r="B17" s="256" t="s">
        <v>323</v>
      </c>
      <c r="C17" s="256" t="s">
        <v>94</v>
      </c>
      <c r="D17" s="257">
        <v>2013</v>
      </c>
      <c r="E17" s="257">
        <v>2017</v>
      </c>
      <c r="F17" s="88" t="s">
        <v>114</v>
      </c>
      <c r="G17" s="88" t="s">
        <v>112</v>
      </c>
      <c r="H17" s="287" t="s">
        <v>102</v>
      </c>
    </row>
    <row r="18" spans="1:8" ht="102.75" thickBot="1">
      <c r="A18" s="258" t="s">
        <v>166</v>
      </c>
      <c r="B18" s="259" t="s">
        <v>165</v>
      </c>
      <c r="C18" s="259" t="s">
        <v>94</v>
      </c>
      <c r="D18" s="260">
        <v>2013</v>
      </c>
      <c r="E18" s="260">
        <v>2017</v>
      </c>
      <c r="F18" s="90" t="s">
        <v>336</v>
      </c>
      <c r="G18" s="90" t="s">
        <v>115</v>
      </c>
      <c r="H18" s="288"/>
    </row>
    <row r="19" spans="1:8" ht="13.5" thickBot="1">
      <c r="A19" s="281" t="s">
        <v>313</v>
      </c>
      <c r="B19" s="282"/>
      <c r="C19" s="282"/>
      <c r="D19" s="282"/>
      <c r="E19" s="282"/>
      <c r="F19" s="282"/>
      <c r="G19" s="282"/>
      <c r="H19" s="283"/>
    </row>
    <row r="20" spans="1:8" ht="76.5">
      <c r="A20" s="261">
        <v>40912</v>
      </c>
      <c r="B20" s="256" t="s">
        <v>324</v>
      </c>
      <c r="C20" s="256" t="s">
        <v>94</v>
      </c>
      <c r="D20" s="257">
        <v>2013</v>
      </c>
      <c r="E20" s="257">
        <v>2017</v>
      </c>
      <c r="F20" s="88" t="s">
        <v>110</v>
      </c>
      <c r="G20" s="88" t="s">
        <v>109</v>
      </c>
      <c r="H20" s="262" t="s">
        <v>95</v>
      </c>
    </row>
    <row r="21" spans="1:8" ht="76.5">
      <c r="A21" s="144" t="s">
        <v>315</v>
      </c>
      <c r="B21" s="48" t="s">
        <v>325</v>
      </c>
      <c r="C21" s="48" t="s">
        <v>94</v>
      </c>
      <c r="D21" s="14">
        <v>2013</v>
      </c>
      <c r="E21" s="14">
        <v>2017</v>
      </c>
      <c r="F21" s="81" t="s">
        <v>167</v>
      </c>
      <c r="G21" s="81" t="s">
        <v>169</v>
      </c>
      <c r="H21" s="249" t="s">
        <v>168</v>
      </c>
    </row>
    <row r="22" spans="1:8" ht="90" thickBot="1">
      <c r="A22" s="250" t="s">
        <v>316</v>
      </c>
      <c r="B22" s="251" t="s">
        <v>337</v>
      </c>
      <c r="C22" s="251" t="s">
        <v>94</v>
      </c>
      <c r="D22" s="252">
        <v>2013</v>
      </c>
      <c r="E22" s="252">
        <v>2017</v>
      </c>
      <c r="F22" s="225" t="s">
        <v>170</v>
      </c>
      <c r="G22" s="225" t="s">
        <v>171</v>
      </c>
      <c r="H22" s="253" t="s">
        <v>130</v>
      </c>
    </row>
    <row r="23" spans="1:6" ht="12.75">
      <c r="A23" s="55"/>
      <c r="F23" s="76"/>
    </row>
  </sheetData>
  <sheetProtection/>
  <mergeCells count="13">
    <mergeCell ref="A8:H8"/>
    <mergeCell ref="A12:H12"/>
    <mergeCell ref="H13:H15"/>
    <mergeCell ref="A16:H16"/>
    <mergeCell ref="A19:H19"/>
    <mergeCell ref="H17:H18"/>
    <mergeCell ref="F5:F6"/>
    <mergeCell ref="G5:G6"/>
    <mergeCell ref="H5:H6"/>
    <mergeCell ref="A5:A6"/>
    <mergeCell ref="B5:B6"/>
    <mergeCell ref="C5:C6"/>
    <mergeCell ref="D5:E5"/>
  </mergeCells>
  <printOptions/>
  <pageMargins left="0.3937007874015748" right="0.31496062992125984" top="0.984251968503937" bottom="0.35433070866141736" header="0.5118110236220472" footer="0.2755905511811024"/>
  <pageSetup fitToHeight="18" fitToWidth="1" horizontalDpi="600" verticalDpi="600" orientation="landscape" paperSize="9" scale="80"/>
  <headerFooter alignWithMargins="0">
    <oddFooter>&amp;R&amp;"Times New Roman,обычный"&amp;11П.1.&amp;P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9"/>
  <sheetViews>
    <sheetView zoomScalePageLayoutView="0" workbookViewId="0" topLeftCell="A1">
      <selection activeCell="B7" sqref="B7:G7"/>
    </sheetView>
  </sheetViews>
  <sheetFormatPr defaultColWidth="8.75390625" defaultRowHeight="12.75"/>
  <cols>
    <col min="1" max="1" width="6.75390625" style="0" customWidth="1"/>
    <col min="2" max="2" width="29.00390625" style="0" customWidth="1"/>
    <col min="3" max="3" width="24.875" style="0" customWidth="1"/>
    <col min="4" max="6" width="17.125" style="0" customWidth="1"/>
    <col min="7" max="7" width="33.00390625" style="0" customWidth="1"/>
  </cols>
  <sheetData>
    <row r="1" ht="18.75">
      <c r="G1" s="21" t="s">
        <v>26</v>
      </c>
    </row>
    <row r="2" spans="1:7" ht="18.75">
      <c r="A2" s="22" t="s">
        <v>61</v>
      </c>
      <c r="B2" s="23"/>
      <c r="C2" s="23"/>
      <c r="D2" s="23"/>
      <c r="E2" s="23"/>
      <c r="F2" s="23"/>
      <c r="G2" s="23"/>
    </row>
    <row r="3" spans="1:7" ht="18.75">
      <c r="A3" s="22" t="s">
        <v>21</v>
      </c>
      <c r="B3" s="23"/>
      <c r="C3" s="23"/>
      <c r="D3" s="23"/>
      <c r="E3" s="23"/>
      <c r="F3" s="23"/>
      <c r="G3" s="23"/>
    </row>
    <row r="4" spans="1:7" ht="18.75">
      <c r="A4" s="22" t="str">
        <f>'Таблица 1'!A3</f>
        <v> "Развитие рыбохозяйственного комплекса Приморского края на 2013-2017 годы"</v>
      </c>
      <c r="B4" s="23"/>
      <c r="C4" s="23"/>
      <c r="D4" s="23"/>
      <c r="E4" s="23"/>
      <c r="F4" s="23"/>
      <c r="G4" s="23"/>
    </row>
    <row r="5" ht="18.75">
      <c r="A5" s="52"/>
    </row>
    <row r="7" spans="1:7" ht="157.5" customHeight="1">
      <c r="A7" s="45"/>
      <c r="B7" s="289" t="s">
        <v>172</v>
      </c>
      <c r="C7" s="289"/>
      <c r="D7" s="289"/>
      <c r="E7" s="289"/>
      <c r="F7" s="289"/>
      <c r="G7" s="289"/>
    </row>
    <row r="8" ht="12.75">
      <c r="A8" s="45"/>
    </row>
    <row r="9" ht="12.75">
      <c r="A9" s="45"/>
    </row>
  </sheetData>
  <sheetProtection/>
  <mergeCells count="1">
    <mergeCell ref="B7:G7"/>
  </mergeCells>
  <printOptions/>
  <pageMargins left="0.3937007874015748" right="0.31496062992125984" top="0.984251968503937" bottom="0.35433070866141736" header="0.5118110236220472" footer="0.2755905511811024"/>
  <pageSetup fitToHeight="18" fitToWidth="1" horizontalDpi="600" verticalDpi="600" orientation="landscape" paperSize="9" scale="76"/>
  <headerFooter alignWithMargins="0">
    <oddFooter>&amp;R&amp;"Times New Roman,обычный"&amp;11П.1.&amp;P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8"/>
  <sheetViews>
    <sheetView zoomScaleSheetLayoutView="130" zoomScalePageLayoutView="0" workbookViewId="0" topLeftCell="A1">
      <selection activeCell="I7" sqref="I7"/>
    </sheetView>
  </sheetViews>
  <sheetFormatPr defaultColWidth="8.75390625" defaultRowHeight="12.75"/>
  <cols>
    <col min="1" max="1" width="4.75390625" style="30" customWidth="1"/>
    <col min="2" max="2" width="35.25390625" style="36" customWidth="1"/>
    <col min="3" max="3" width="57.875" style="36" customWidth="1"/>
    <col min="4" max="4" width="35.375" style="30" customWidth="1"/>
    <col min="5" max="5" width="21.00390625" style="53" customWidth="1"/>
    <col min="6" max="6" width="19.75390625" style="0" customWidth="1"/>
  </cols>
  <sheetData>
    <row r="1" spans="5:6" ht="18.75">
      <c r="E1" s="54"/>
      <c r="F1" s="54" t="s">
        <v>27</v>
      </c>
    </row>
    <row r="2" spans="1:6" ht="18.75">
      <c r="A2" s="294" t="s">
        <v>15</v>
      </c>
      <c r="B2" s="294"/>
      <c r="C2" s="294"/>
      <c r="D2" s="294"/>
      <c r="E2" s="294"/>
      <c r="F2" s="294"/>
    </row>
    <row r="3" ht="13.5" thickBot="1"/>
    <row r="4" spans="1:6" ht="39" thickBot="1">
      <c r="A4" s="145" t="s">
        <v>37</v>
      </c>
      <c r="B4" s="146" t="s">
        <v>173</v>
      </c>
      <c r="C4" s="147" t="s">
        <v>174</v>
      </c>
      <c r="D4" s="147" t="s">
        <v>59</v>
      </c>
      <c r="E4" s="147" t="s">
        <v>5</v>
      </c>
      <c r="F4" s="148" t="s">
        <v>60</v>
      </c>
    </row>
    <row r="5" spans="1:6" ht="38.25">
      <c r="A5" s="149">
        <v>1</v>
      </c>
      <c r="B5" s="153" t="s">
        <v>94</v>
      </c>
      <c r="C5" s="153" t="s">
        <v>175</v>
      </c>
      <c r="D5" s="153" t="s">
        <v>176</v>
      </c>
      <c r="E5" s="153" t="s">
        <v>94</v>
      </c>
      <c r="F5" s="150" t="s">
        <v>143</v>
      </c>
    </row>
    <row r="6" spans="1:6" ht="51">
      <c r="A6" s="151">
        <v>2</v>
      </c>
      <c r="B6" s="154" t="s">
        <v>94</v>
      </c>
      <c r="C6" s="154" t="s">
        <v>177</v>
      </c>
      <c r="D6" s="154" t="s">
        <v>178</v>
      </c>
      <c r="E6" s="153" t="s">
        <v>94</v>
      </c>
      <c r="F6" s="150" t="s">
        <v>143</v>
      </c>
    </row>
    <row r="7" spans="1:6" ht="127.5">
      <c r="A7" s="151">
        <v>3</v>
      </c>
      <c r="B7" s="154" t="s">
        <v>94</v>
      </c>
      <c r="C7" s="154" t="s">
        <v>179</v>
      </c>
      <c r="D7" s="154" t="s">
        <v>180</v>
      </c>
      <c r="E7" s="153" t="s">
        <v>94</v>
      </c>
      <c r="F7" s="150" t="s">
        <v>143</v>
      </c>
    </row>
    <row r="8" spans="1:6" ht="63.75">
      <c r="A8" s="151">
        <v>4</v>
      </c>
      <c r="B8" s="154" t="s">
        <v>94</v>
      </c>
      <c r="C8" s="154" t="s">
        <v>179</v>
      </c>
      <c r="D8" s="154" t="s">
        <v>181</v>
      </c>
      <c r="E8" s="153" t="s">
        <v>94</v>
      </c>
      <c r="F8" s="150" t="s">
        <v>143</v>
      </c>
    </row>
    <row r="9" spans="1:6" ht="63.75">
      <c r="A9" s="151">
        <v>5</v>
      </c>
      <c r="B9" s="154" t="s">
        <v>94</v>
      </c>
      <c r="C9" s="154" t="s">
        <v>182</v>
      </c>
      <c r="D9" s="154" t="s">
        <v>183</v>
      </c>
      <c r="E9" s="153" t="s">
        <v>94</v>
      </c>
      <c r="F9" s="150" t="s">
        <v>143</v>
      </c>
    </row>
    <row r="10" spans="1:6" ht="51">
      <c r="A10" s="151">
        <v>6</v>
      </c>
      <c r="B10" s="154" t="s">
        <v>94</v>
      </c>
      <c r="C10" s="154" t="s">
        <v>184</v>
      </c>
      <c r="D10" s="154" t="s">
        <v>185</v>
      </c>
      <c r="E10" s="153" t="s">
        <v>94</v>
      </c>
      <c r="F10" s="150" t="s">
        <v>143</v>
      </c>
    </row>
    <row r="11" spans="1:6" ht="89.25">
      <c r="A11" s="151">
        <v>7</v>
      </c>
      <c r="B11" s="154" t="s">
        <v>94</v>
      </c>
      <c r="C11" s="154" t="s">
        <v>186</v>
      </c>
      <c r="D11" s="154" t="s">
        <v>187</v>
      </c>
      <c r="E11" s="153" t="s">
        <v>94</v>
      </c>
      <c r="F11" s="150" t="s">
        <v>143</v>
      </c>
    </row>
    <row r="12" spans="1:6" ht="51">
      <c r="A12" s="151">
        <v>8</v>
      </c>
      <c r="B12" s="154" t="s">
        <v>94</v>
      </c>
      <c r="C12" s="154" t="s">
        <v>188</v>
      </c>
      <c r="D12" s="154" t="s">
        <v>189</v>
      </c>
      <c r="E12" s="153" t="s">
        <v>94</v>
      </c>
      <c r="F12" s="150" t="s">
        <v>143</v>
      </c>
    </row>
    <row r="13" spans="1:6" ht="102">
      <c r="A13" s="151">
        <v>9</v>
      </c>
      <c r="B13" s="154" t="s">
        <v>94</v>
      </c>
      <c r="C13" s="154" t="s">
        <v>190</v>
      </c>
      <c r="D13" s="154" t="s">
        <v>191</v>
      </c>
      <c r="E13" s="153" t="s">
        <v>94</v>
      </c>
      <c r="F13" s="150" t="s">
        <v>143</v>
      </c>
    </row>
    <row r="14" spans="1:6" ht="76.5">
      <c r="A14" s="151">
        <v>10</v>
      </c>
      <c r="B14" s="154" t="s">
        <v>94</v>
      </c>
      <c r="C14" s="154" t="s">
        <v>192</v>
      </c>
      <c r="D14" s="154" t="s">
        <v>193</v>
      </c>
      <c r="E14" s="153" t="s">
        <v>94</v>
      </c>
      <c r="F14" s="150" t="s">
        <v>143</v>
      </c>
    </row>
    <row r="15" spans="1:6" ht="51">
      <c r="A15" s="151">
        <v>11</v>
      </c>
      <c r="B15" s="154" t="s">
        <v>94</v>
      </c>
      <c r="C15" s="154" t="s">
        <v>194</v>
      </c>
      <c r="D15" s="154" t="s">
        <v>195</v>
      </c>
      <c r="E15" s="153" t="s">
        <v>94</v>
      </c>
      <c r="F15" s="150" t="s">
        <v>143</v>
      </c>
    </row>
    <row r="16" spans="1:6" ht="76.5">
      <c r="A16" s="151">
        <v>12</v>
      </c>
      <c r="B16" s="154" t="s">
        <v>94</v>
      </c>
      <c r="C16" s="154" t="s">
        <v>196</v>
      </c>
      <c r="D16" s="154" t="s">
        <v>197</v>
      </c>
      <c r="E16" s="153" t="s">
        <v>94</v>
      </c>
      <c r="F16" s="150" t="s">
        <v>143</v>
      </c>
    </row>
    <row r="17" spans="1:6" ht="165.75">
      <c r="A17" s="151">
        <v>13</v>
      </c>
      <c r="B17" s="154" t="s">
        <v>94</v>
      </c>
      <c r="C17" s="154" t="s">
        <v>198</v>
      </c>
      <c r="D17" s="154" t="s">
        <v>199</v>
      </c>
      <c r="E17" s="153" t="s">
        <v>94</v>
      </c>
      <c r="F17" s="150" t="s">
        <v>143</v>
      </c>
    </row>
    <row r="18" spans="1:6" ht="102">
      <c r="A18" s="151">
        <v>14</v>
      </c>
      <c r="B18" s="154" t="s">
        <v>94</v>
      </c>
      <c r="C18" s="154" t="s">
        <v>200</v>
      </c>
      <c r="D18" s="154" t="s">
        <v>201</v>
      </c>
      <c r="E18" s="153" t="s">
        <v>94</v>
      </c>
      <c r="F18" s="150" t="s">
        <v>143</v>
      </c>
    </row>
    <row r="19" spans="1:6" ht="89.25">
      <c r="A19" s="151">
        <v>15</v>
      </c>
      <c r="B19" s="154" t="s">
        <v>94</v>
      </c>
      <c r="C19" s="154" t="s">
        <v>202</v>
      </c>
      <c r="D19" s="154" t="s">
        <v>203</v>
      </c>
      <c r="E19" s="153" t="s">
        <v>94</v>
      </c>
      <c r="F19" s="150" t="s">
        <v>143</v>
      </c>
    </row>
    <row r="20" spans="1:6" ht="127.5">
      <c r="A20" s="151">
        <v>16</v>
      </c>
      <c r="B20" s="154" t="s">
        <v>94</v>
      </c>
      <c r="C20" s="154" t="s">
        <v>204</v>
      </c>
      <c r="D20" s="154" t="s">
        <v>205</v>
      </c>
      <c r="E20" s="153" t="s">
        <v>94</v>
      </c>
      <c r="F20" s="150" t="s">
        <v>143</v>
      </c>
    </row>
    <row r="21" spans="1:6" ht="102">
      <c r="A21" s="151">
        <v>17</v>
      </c>
      <c r="B21" s="154" t="s">
        <v>94</v>
      </c>
      <c r="C21" s="154" t="s">
        <v>204</v>
      </c>
      <c r="D21" s="154" t="s">
        <v>206</v>
      </c>
      <c r="E21" s="153" t="s">
        <v>94</v>
      </c>
      <c r="F21" s="150" t="s">
        <v>143</v>
      </c>
    </row>
    <row r="22" spans="1:6" ht="127.5">
      <c r="A22" s="151">
        <v>18</v>
      </c>
      <c r="B22" s="154" t="s">
        <v>94</v>
      </c>
      <c r="C22" s="154" t="s">
        <v>207</v>
      </c>
      <c r="D22" s="154" t="s">
        <v>208</v>
      </c>
      <c r="E22" s="153" t="s">
        <v>94</v>
      </c>
      <c r="F22" s="150" t="s">
        <v>143</v>
      </c>
    </row>
    <row r="23" spans="1:6" ht="114.75">
      <c r="A23" s="151">
        <v>19</v>
      </c>
      <c r="B23" s="154" t="s">
        <v>94</v>
      </c>
      <c r="C23" s="154" t="s">
        <v>209</v>
      </c>
      <c r="D23" s="154" t="s">
        <v>210</v>
      </c>
      <c r="E23" s="153" t="s">
        <v>94</v>
      </c>
      <c r="F23" s="150" t="s">
        <v>143</v>
      </c>
    </row>
    <row r="24" spans="1:6" ht="51">
      <c r="A24" s="151">
        <v>20</v>
      </c>
      <c r="B24" s="154" t="s">
        <v>94</v>
      </c>
      <c r="C24" s="154" t="s">
        <v>211</v>
      </c>
      <c r="D24" s="154" t="s">
        <v>212</v>
      </c>
      <c r="E24" s="153" t="s">
        <v>94</v>
      </c>
      <c r="F24" s="150" t="s">
        <v>143</v>
      </c>
    </row>
    <row r="25" spans="1:6" ht="153">
      <c r="A25" s="151">
        <v>21</v>
      </c>
      <c r="B25" s="154" t="s">
        <v>94</v>
      </c>
      <c r="C25" s="154" t="s">
        <v>213</v>
      </c>
      <c r="D25" s="154" t="s">
        <v>214</v>
      </c>
      <c r="E25" s="153" t="s">
        <v>94</v>
      </c>
      <c r="F25" s="150" t="s">
        <v>143</v>
      </c>
    </row>
    <row r="26" spans="1:6" ht="63.75">
      <c r="A26" s="151">
        <v>22</v>
      </c>
      <c r="B26" s="154" t="s">
        <v>94</v>
      </c>
      <c r="C26" s="154" t="s">
        <v>215</v>
      </c>
      <c r="D26" s="154" t="s">
        <v>216</v>
      </c>
      <c r="E26" s="153" t="s">
        <v>94</v>
      </c>
      <c r="F26" s="150" t="s">
        <v>143</v>
      </c>
    </row>
    <row r="27" spans="1:6" ht="102">
      <c r="A27" s="151">
        <v>23</v>
      </c>
      <c r="B27" s="154" t="s">
        <v>94</v>
      </c>
      <c r="C27" s="154" t="s">
        <v>217</v>
      </c>
      <c r="D27" s="154" t="s">
        <v>218</v>
      </c>
      <c r="E27" s="153" t="s">
        <v>94</v>
      </c>
      <c r="F27" s="150" t="s">
        <v>143</v>
      </c>
    </row>
    <row r="28" spans="1:6" ht="38.25">
      <c r="A28" s="151">
        <v>24</v>
      </c>
      <c r="B28" s="154" t="s">
        <v>94</v>
      </c>
      <c r="C28" s="154" t="s">
        <v>219</v>
      </c>
      <c r="D28" s="154" t="s">
        <v>220</v>
      </c>
      <c r="E28" s="153" t="s">
        <v>94</v>
      </c>
      <c r="F28" s="150" t="s">
        <v>143</v>
      </c>
    </row>
    <row r="29" spans="1:6" ht="51">
      <c r="A29" s="151">
        <v>25</v>
      </c>
      <c r="B29" s="154" t="s">
        <v>94</v>
      </c>
      <c r="C29" s="154" t="s">
        <v>221</v>
      </c>
      <c r="D29" s="154" t="s">
        <v>222</v>
      </c>
      <c r="E29" s="153" t="s">
        <v>94</v>
      </c>
      <c r="F29" s="150" t="s">
        <v>143</v>
      </c>
    </row>
    <row r="30" spans="1:6" ht="51">
      <c r="A30" s="151">
        <v>26</v>
      </c>
      <c r="B30" s="154" t="s">
        <v>94</v>
      </c>
      <c r="C30" s="154" t="s">
        <v>179</v>
      </c>
      <c r="D30" s="154" t="s">
        <v>223</v>
      </c>
      <c r="E30" s="153" t="s">
        <v>94</v>
      </c>
      <c r="F30" s="150" t="s">
        <v>143</v>
      </c>
    </row>
    <row r="31" spans="1:6" ht="89.25">
      <c r="A31" s="151">
        <v>27</v>
      </c>
      <c r="B31" s="154" t="s">
        <v>94</v>
      </c>
      <c r="C31" s="154" t="s">
        <v>224</v>
      </c>
      <c r="D31" s="154" t="s">
        <v>225</v>
      </c>
      <c r="E31" s="153" t="s">
        <v>94</v>
      </c>
      <c r="F31" s="150" t="s">
        <v>143</v>
      </c>
    </row>
    <row r="32" spans="1:6" ht="38.25">
      <c r="A32" s="151">
        <v>28</v>
      </c>
      <c r="B32" s="154" t="s">
        <v>94</v>
      </c>
      <c r="C32" s="154" t="s">
        <v>226</v>
      </c>
      <c r="D32" s="154" t="s">
        <v>227</v>
      </c>
      <c r="E32" s="153" t="s">
        <v>94</v>
      </c>
      <c r="F32" s="150" t="s">
        <v>143</v>
      </c>
    </row>
    <row r="33" spans="1:6" ht="204">
      <c r="A33" s="151">
        <v>29</v>
      </c>
      <c r="B33" s="154" t="s">
        <v>94</v>
      </c>
      <c r="C33" s="154" t="s">
        <v>228</v>
      </c>
      <c r="D33" s="154" t="s">
        <v>229</v>
      </c>
      <c r="E33" s="153" t="s">
        <v>94</v>
      </c>
      <c r="F33" s="150" t="s">
        <v>143</v>
      </c>
    </row>
    <row r="34" spans="1:6" ht="165.75">
      <c r="A34" s="151">
        <v>30</v>
      </c>
      <c r="B34" s="154" t="s">
        <v>94</v>
      </c>
      <c r="C34" s="154" t="s">
        <v>219</v>
      </c>
      <c r="D34" s="154" t="s">
        <v>230</v>
      </c>
      <c r="E34" s="153" t="s">
        <v>94</v>
      </c>
      <c r="F34" s="150" t="s">
        <v>143</v>
      </c>
    </row>
    <row r="35" spans="1:6" ht="191.25">
      <c r="A35" s="151">
        <v>31</v>
      </c>
      <c r="B35" s="154" t="s">
        <v>94</v>
      </c>
      <c r="C35" s="154" t="s">
        <v>219</v>
      </c>
      <c r="D35" s="154" t="s">
        <v>231</v>
      </c>
      <c r="E35" s="153" t="s">
        <v>94</v>
      </c>
      <c r="F35" s="150" t="s">
        <v>143</v>
      </c>
    </row>
    <row r="36" spans="1:6" ht="63.75">
      <c r="A36" s="151">
        <v>32</v>
      </c>
      <c r="B36" s="154" t="s">
        <v>94</v>
      </c>
      <c r="C36" s="154" t="s">
        <v>232</v>
      </c>
      <c r="D36" s="154" t="s">
        <v>233</v>
      </c>
      <c r="E36" s="153" t="s">
        <v>94</v>
      </c>
      <c r="F36" s="150" t="s">
        <v>143</v>
      </c>
    </row>
    <row r="37" spans="1:6" ht="51">
      <c r="A37" s="151">
        <v>33</v>
      </c>
      <c r="B37" s="154" t="s">
        <v>94</v>
      </c>
      <c r="C37" s="154" t="s">
        <v>232</v>
      </c>
      <c r="D37" s="154" t="s">
        <v>234</v>
      </c>
      <c r="E37" s="153" t="s">
        <v>94</v>
      </c>
      <c r="F37" s="150" t="s">
        <v>143</v>
      </c>
    </row>
    <row r="38" spans="1:6" ht="63.75">
      <c r="A38" s="151">
        <v>34</v>
      </c>
      <c r="B38" s="154" t="s">
        <v>94</v>
      </c>
      <c r="C38" s="154" t="s">
        <v>235</v>
      </c>
      <c r="D38" s="154" t="s">
        <v>236</v>
      </c>
      <c r="E38" s="153" t="s">
        <v>94</v>
      </c>
      <c r="F38" s="150" t="s">
        <v>143</v>
      </c>
    </row>
    <row r="39" spans="1:6" ht="51">
      <c r="A39" s="151">
        <v>35</v>
      </c>
      <c r="B39" s="154" t="s">
        <v>94</v>
      </c>
      <c r="C39" s="154" t="s">
        <v>237</v>
      </c>
      <c r="D39" s="154" t="s">
        <v>238</v>
      </c>
      <c r="E39" s="153" t="s">
        <v>94</v>
      </c>
      <c r="F39" s="150" t="s">
        <v>143</v>
      </c>
    </row>
    <row r="40" spans="1:6" ht="51">
      <c r="A40" s="151">
        <v>36</v>
      </c>
      <c r="B40" s="154" t="s">
        <v>94</v>
      </c>
      <c r="C40" s="154" t="s">
        <v>239</v>
      </c>
      <c r="D40" s="154" t="s">
        <v>240</v>
      </c>
      <c r="E40" s="153" t="s">
        <v>94</v>
      </c>
      <c r="F40" s="150" t="s">
        <v>143</v>
      </c>
    </row>
    <row r="41" spans="1:6" ht="51">
      <c r="A41" s="151">
        <v>37</v>
      </c>
      <c r="B41" s="154" t="s">
        <v>94</v>
      </c>
      <c r="C41" s="154" t="s">
        <v>239</v>
      </c>
      <c r="D41" s="154" t="s">
        <v>241</v>
      </c>
      <c r="E41" s="153" t="s">
        <v>94</v>
      </c>
      <c r="F41" s="150" t="s">
        <v>143</v>
      </c>
    </row>
    <row r="42" spans="1:6" ht="89.25">
      <c r="A42" s="151">
        <v>38</v>
      </c>
      <c r="B42" s="154" t="s">
        <v>94</v>
      </c>
      <c r="C42" s="154" t="s">
        <v>242</v>
      </c>
      <c r="D42" s="154" t="s">
        <v>243</v>
      </c>
      <c r="E42" s="153" t="s">
        <v>94</v>
      </c>
      <c r="F42" s="150" t="s">
        <v>143</v>
      </c>
    </row>
    <row r="43" spans="1:6" ht="38.25">
      <c r="A43" s="151">
        <v>39</v>
      </c>
      <c r="B43" s="154" t="s">
        <v>94</v>
      </c>
      <c r="C43" s="154" t="s">
        <v>179</v>
      </c>
      <c r="D43" s="154" t="s">
        <v>244</v>
      </c>
      <c r="E43" s="153" t="s">
        <v>94</v>
      </c>
      <c r="F43" s="150" t="s">
        <v>143</v>
      </c>
    </row>
    <row r="44" spans="1:6" ht="63.75">
      <c r="A44" s="151">
        <v>40</v>
      </c>
      <c r="B44" s="154" t="s">
        <v>94</v>
      </c>
      <c r="C44" s="154" t="s">
        <v>179</v>
      </c>
      <c r="D44" s="154" t="s">
        <v>245</v>
      </c>
      <c r="E44" s="153" t="s">
        <v>94</v>
      </c>
      <c r="F44" s="150" t="s">
        <v>143</v>
      </c>
    </row>
    <row r="45" spans="1:6" ht="38.25">
      <c r="A45" s="290">
        <v>41</v>
      </c>
      <c r="B45" s="154" t="s">
        <v>94</v>
      </c>
      <c r="C45" s="292" t="s">
        <v>246</v>
      </c>
      <c r="D45" s="292" t="s">
        <v>247</v>
      </c>
      <c r="E45" s="153" t="s">
        <v>94</v>
      </c>
      <c r="F45" s="150" t="s">
        <v>143</v>
      </c>
    </row>
    <row r="46" spans="1:6" ht="38.25">
      <c r="A46" s="291"/>
      <c r="B46" s="154"/>
      <c r="C46" s="293"/>
      <c r="D46" s="293"/>
      <c r="E46" s="153" t="s">
        <v>94</v>
      </c>
      <c r="F46" s="150" t="s">
        <v>143</v>
      </c>
    </row>
    <row r="47" spans="1:6" ht="76.5">
      <c r="A47" s="151">
        <v>42</v>
      </c>
      <c r="B47" s="154" t="s">
        <v>94</v>
      </c>
      <c r="C47" s="154" t="s">
        <v>248</v>
      </c>
      <c r="D47" s="154" t="s">
        <v>249</v>
      </c>
      <c r="E47" s="153" t="s">
        <v>94</v>
      </c>
      <c r="F47" s="150" t="s">
        <v>143</v>
      </c>
    </row>
    <row r="48" spans="1:6" ht="243" thickBot="1">
      <c r="A48" s="152">
        <v>43</v>
      </c>
      <c r="B48" s="155" t="s">
        <v>94</v>
      </c>
      <c r="C48" s="155" t="s">
        <v>250</v>
      </c>
      <c r="D48" s="155" t="s">
        <v>251</v>
      </c>
      <c r="E48" s="153" t="s">
        <v>94</v>
      </c>
      <c r="F48" s="150" t="s">
        <v>143</v>
      </c>
    </row>
  </sheetData>
  <sheetProtection/>
  <mergeCells count="4">
    <mergeCell ref="A45:A46"/>
    <mergeCell ref="C45:C46"/>
    <mergeCell ref="D45:D46"/>
    <mergeCell ref="A2:F2"/>
  </mergeCells>
  <printOptions/>
  <pageMargins left="0.3937007874015748" right="0.31496062992125984" top="0.984251968503937" bottom="0.35433070866141736" header="0.5118110236220472" footer="0.2755905511811024"/>
  <pageSetup fitToHeight="18" fitToWidth="1" horizontalDpi="600" verticalDpi="600" orientation="landscape" paperSize="9" scale="98"/>
  <headerFooter alignWithMargins="0">
    <oddFooter>&amp;R&amp;"Times New Roman,обычный"&amp;11П.1.&amp;P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5"/>
  <sheetViews>
    <sheetView zoomScale="115" zoomScaleNormal="115" zoomScalePageLayoutView="0" workbookViewId="0" topLeftCell="A1">
      <selection activeCell="B20" sqref="B20"/>
    </sheetView>
  </sheetViews>
  <sheetFormatPr defaultColWidth="8.75390625" defaultRowHeight="12.75"/>
  <cols>
    <col min="1" max="1" width="47.375" style="0" customWidth="1"/>
    <col min="2" max="6" width="15.375" style="0" customWidth="1"/>
    <col min="7" max="7" width="15.75390625" style="0" customWidth="1"/>
  </cols>
  <sheetData>
    <row r="1" ht="18.75">
      <c r="G1" s="21" t="s">
        <v>28</v>
      </c>
    </row>
    <row r="2" spans="1:7" ht="18.75">
      <c r="A2" s="22" t="s">
        <v>22</v>
      </c>
      <c r="B2" s="23"/>
      <c r="C2" s="23"/>
      <c r="D2" s="23"/>
      <c r="E2" s="23"/>
      <c r="F2" s="23"/>
      <c r="G2" s="23"/>
    </row>
    <row r="3" spans="1:7" ht="18.75">
      <c r="A3" s="22" t="s">
        <v>23</v>
      </c>
      <c r="B3" s="23"/>
      <c r="C3" s="23"/>
      <c r="D3" s="23"/>
      <c r="E3" s="23"/>
      <c r="F3" s="23"/>
      <c r="G3" s="23"/>
    </row>
    <row r="4" spans="1:7" ht="18.75">
      <c r="A4" s="22" t="str">
        <f>'Таблица 1'!A3</f>
        <v> "Развитие рыбохозяйственного комплекса Приморского края на 2013-2017 годы"</v>
      </c>
      <c r="B4" s="23"/>
      <c r="C4" s="23"/>
      <c r="D4" s="23"/>
      <c r="E4" s="23"/>
      <c r="F4" s="23"/>
      <c r="G4" s="23"/>
    </row>
    <row r="5" spans="1:7" s="25" customFormat="1" ht="15.75">
      <c r="A5" s="10"/>
      <c r="B5" s="24"/>
      <c r="C5" s="24"/>
      <c r="D5" s="24"/>
      <c r="E5" s="24"/>
      <c r="F5" s="24"/>
      <c r="G5" s="24"/>
    </row>
    <row r="6" spans="1:10" ht="15.75" customHeight="1">
      <c r="A6" s="289" t="s">
        <v>252</v>
      </c>
      <c r="B6" s="289"/>
      <c r="C6" s="289"/>
      <c r="D6" s="289"/>
      <c r="E6" s="289"/>
      <c r="F6" s="289"/>
      <c r="G6" s="289"/>
      <c r="H6" s="78"/>
      <c r="I6" s="78"/>
      <c r="J6" s="78"/>
    </row>
    <row r="7" spans="1:7" ht="15.75" customHeight="1">
      <c r="A7" s="289"/>
      <c r="B7" s="289"/>
      <c r="C7" s="289"/>
      <c r="D7" s="289"/>
      <c r="E7" s="289"/>
      <c r="F7" s="289"/>
      <c r="G7" s="289"/>
    </row>
    <row r="8" spans="1:7" ht="15.75" customHeight="1">
      <c r="A8" s="289"/>
      <c r="B8" s="289"/>
      <c r="C8" s="289"/>
      <c r="D8" s="289"/>
      <c r="E8" s="289"/>
      <c r="F8" s="289"/>
      <c r="G8" s="289"/>
    </row>
    <row r="15" spans="5:7" ht="12.75">
      <c r="E15" s="3"/>
      <c r="F15" s="3"/>
      <c r="G15" s="3"/>
    </row>
  </sheetData>
  <sheetProtection/>
  <mergeCells count="1">
    <mergeCell ref="A6:G8"/>
  </mergeCells>
  <printOptions/>
  <pageMargins left="0.3937007874015748" right="0.31496062992125984" top="0.984251968503937" bottom="0.35433070866141736" header="0.5118110236220472" footer="0.2755905511811024"/>
  <pageSetup fitToHeight="18" fitToWidth="1" horizontalDpi="600" verticalDpi="600" orientation="landscape" paperSize="9" scale="79"/>
  <headerFooter alignWithMargins="0">
    <oddFooter>&amp;R&amp;"Times New Roman,обычный"&amp;11П.1.&amp;P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22"/>
  <sheetViews>
    <sheetView zoomScaleSheetLayoutView="130" zoomScalePageLayoutView="0" workbookViewId="0" topLeftCell="B1">
      <selection activeCell="A20" sqref="A20:A22"/>
    </sheetView>
  </sheetViews>
  <sheetFormatPr defaultColWidth="8.75390625" defaultRowHeight="12.75"/>
  <cols>
    <col min="1" max="1" width="138.625" style="1" customWidth="1"/>
    <col min="2" max="2" width="15.875" style="1" customWidth="1"/>
    <col min="3" max="3" width="5.75390625" style="2" customWidth="1"/>
    <col min="4" max="4" width="4.75390625" style="2" customWidth="1"/>
    <col min="5" max="5" width="7.125" style="2" customWidth="1"/>
    <col min="6" max="6" width="4.00390625" style="2" customWidth="1"/>
    <col min="7" max="10" width="10.00390625" style="3" customWidth="1"/>
    <col min="11" max="11" width="10.00390625" style="0" customWidth="1"/>
    <col min="12" max="12" width="12.375" style="0" bestFit="1" customWidth="1"/>
    <col min="13" max="13" width="12.125" style="0" customWidth="1"/>
  </cols>
  <sheetData>
    <row r="1" spans="2:11" s="5" customFormat="1" ht="18.75">
      <c r="B1" s="6"/>
      <c r="C1" s="8"/>
      <c r="D1" s="8"/>
      <c r="E1" s="8"/>
      <c r="F1" s="8"/>
      <c r="K1" s="21" t="s">
        <v>29</v>
      </c>
    </row>
    <row r="2" spans="1:12" s="5" customFormat="1" ht="15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</row>
    <row r="3" spans="2:6" s="5" customFormat="1" ht="13.5" thickBot="1">
      <c r="B3" s="6"/>
      <c r="C3" s="8"/>
      <c r="D3" s="8"/>
      <c r="E3" s="8"/>
      <c r="F3" s="8"/>
    </row>
    <row r="4" spans="1:11" s="7" customFormat="1" ht="24">
      <c r="A4" s="295" t="s">
        <v>57</v>
      </c>
      <c r="B4" s="297" t="s">
        <v>24</v>
      </c>
      <c r="C4" s="299" t="s">
        <v>58</v>
      </c>
      <c r="D4" s="299"/>
      <c r="E4" s="299"/>
      <c r="F4" s="299"/>
      <c r="G4" s="102" t="s">
        <v>53</v>
      </c>
      <c r="H4" s="102"/>
      <c r="I4" s="102"/>
      <c r="J4" s="102"/>
      <c r="K4" s="103"/>
    </row>
    <row r="5" spans="1:11" s="7" customFormat="1" ht="24">
      <c r="A5" s="296"/>
      <c r="B5" s="298"/>
      <c r="C5" s="105" t="s">
        <v>54</v>
      </c>
      <c r="D5" s="105" t="s">
        <v>55</v>
      </c>
      <c r="E5" s="105" t="s">
        <v>51</v>
      </c>
      <c r="F5" s="105" t="s">
        <v>56</v>
      </c>
      <c r="G5" s="104">
        <v>2013</v>
      </c>
      <c r="H5" s="104">
        <v>2014</v>
      </c>
      <c r="I5" s="104">
        <v>2015</v>
      </c>
      <c r="J5" s="104">
        <v>2016</v>
      </c>
      <c r="K5" s="106">
        <v>2017</v>
      </c>
    </row>
    <row r="6" spans="1:11" s="7" customFormat="1" ht="12.75" thickBot="1">
      <c r="A6" s="107">
        <v>1</v>
      </c>
      <c r="B6" s="108">
        <v>2</v>
      </c>
      <c r="C6" s="108">
        <v>3</v>
      </c>
      <c r="D6" s="109">
        <v>4</v>
      </c>
      <c r="E6" s="109">
        <v>5</v>
      </c>
      <c r="F6" s="109">
        <v>6</v>
      </c>
      <c r="G6" s="109">
        <v>7</v>
      </c>
      <c r="H6" s="108">
        <v>8</v>
      </c>
      <c r="I6" s="108">
        <v>9</v>
      </c>
      <c r="J6" s="108">
        <v>10</v>
      </c>
      <c r="K6" s="110">
        <v>11</v>
      </c>
    </row>
    <row r="7" spans="1:13" s="13" customFormat="1" ht="33.75" customHeight="1">
      <c r="A7" s="231" t="str">
        <f>'Таблица 1'!A8</f>
        <v>Государственная программа Приморского края «Развитие рыбохозяйственного комплекса Приморского края на 2013-2017 годы»</v>
      </c>
      <c r="B7" s="111"/>
      <c r="C7" s="189" t="s">
        <v>118</v>
      </c>
      <c r="D7" s="190" t="s">
        <v>129</v>
      </c>
      <c r="E7" s="190" t="s">
        <v>120</v>
      </c>
      <c r="F7" s="190" t="s">
        <v>121</v>
      </c>
      <c r="G7" s="237">
        <f>G8+G12+G16+G19</f>
        <v>356227.68</v>
      </c>
      <c r="H7" s="237">
        <f>H8+H12+H16+H19</f>
        <v>105723.51</v>
      </c>
      <c r="I7" s="237">
        <f>I8+I12+I16+I19</f>
        <v>104238.82</v>
      </c>
      <c r="J7" s="237">
        <f>J8+J12+J16+J19</f>
        <v>96743.13584</v>
      </c>
      <c r="K7" s="237">
        <f>K8+K12+K16+K19</f>
        <v>98827.11410896</v>
      </c>
      <c r="L7" s="11">
        <f>SUM(G7:K7)</f>
        <v>761760.25994896</v>
      </c>
      <c r="M7" s="12"/>
    </row>
    <row r="8" spans="1:13" s="230" customFormat="1" ht="40.5" customHeight="1">
      <c r="A8" s="232" t="s">
        <v>301</v>
      </c>
      <c r="B8" s="236" t="s">
        <v>94</v>
      </c>
      <c r="C8" s="121" t="s">
        <v>118</v>
      </c>
      <c r="D8" s="121" t="s">
        <v>119</v>
      </c>
      <c r="E8" s="121" t="s">
        <v>120</v>
      </c>
      <c r="F8" s="121" t="s">
        <v>121</v>
      </c>
      <c r="G8" s="114">
        <f>G9+G10+G11</f>
        <v>336100</v>
      </c>
      <c r="H8" s="114">
        <f>H9+H10+H11</f>
        <v>84992</v>
      </c>
      <c r="I8" s="114">
        <f>I9+I10+I11</f>
        <v>82885.36</v>
      </c>
      <c r="J8" s="114">
        <f>J9+J10+J11</f>
        <v>73318.38584</v>
      </c>
      <c r="K8" s="115">
        <f>K9+K10+K11</f>
        <v>73130.16410896</v>
      </c>
      <c r="L8" s="228"/>
      <c r="M8" s="229"/>
    </row>
    <row r="9" spans="1:13" s="13" customFormat="1" ht="12.75" customHeight="1">
      <c r="A9" s="233" t="s">
        <v>302</v>
      </c>
      <c r="B9" s="238"/>
      <c r="C9" s="123" t="s">
        <v>118</v>
      </c>
      <c r="D9" s="123" t="s">
        <v>122</v>
      </c>
      <c r="E9" s="123" t="s">
        <v>123</v>
      </c>
      <c r="F9" s="123" t="s">
        <v>124</v>
      </c>
      <c r="G9" s="116">
        <v>170800</v>
      </c>
      <c r="H9" s="116">
        <f>153600*0.33</f>
        <v>50688</v>
      </c>
      <c r="I9" s="116">
        <f>119600*0.33</f>
        <v>39468</v>
      </c>
      <c r="J9" s="116">
        <f>95100*0.33</f>
        <v>31383</v>
      </c>
      <c r="K9" s="117">
        <f>99100*0.33</f>
        <v>32703</v>
      </c>
      <c r="L9" s="11"/>
      <c r="M9" s="12"/>
    </row>
    <row r="10" spans="1:13" s="13" customFormat="1" ht="12" customHeight="1">
      <c r="A10" s="234" t="s">
        <v>303</v>
      </c>
      <c r="B10" s="100"/>
      <c r="C10" s="123" t="s">
        <v>118</v>
      </c>
      <c r="D10" s="123" t="s">
        <v>122</v>
      </c>
      <c r="E10" s="123" t="s">
        <v>123</v>
      </c>
      <c r="F10" s="123" t="s">
        <v>124</v>
      </c>
      <c r="G10" s="116">
        <v>155300</v>
      </c>
      <c r="H10" s="116">
        <f>70800*0.33</f>
        <v>23364</v>
      </c>
      <c r="I10" s="116">
        <f>95300*0.33</f>
        <v>31449</v>
      </c>
      <c r="J10" s="116">
        <f>87400*0.33</f>
        <v>28842</v>
      </c>
      <c r="K10" s="117">
        <f>79100*0.33</f>
        <v>26103</v>
      </c>
      <c r="L10" s="11"/>
      <c r="M10" s="12"/>
    </row>
    <row r="11" spans="1:13" s="13" customFormat="1" ht="12" customHeight="1">
      <c r="A11" s="235" t="s">
        <v>305</v>
      </c>
      <c r="B11" s="112"/>
      <c r="C11" s="123">
        <v>783</v>
      </c>
      <c r="D11" s="123" t="s">
        <v>122</v>
      </c>
      <c r="E11" s="123" t="s">
        <v>125</v>
      </c>
      <c r="F11" s="123" t="s">
        <v>14</v>
      </c>
      <c r="G11" s="116">
        <v>10000</v>
      </c>
      <c r="H11" s="116">
        <f>10000+10000*0.094</f>
        <v>10940</v>
      </c>
      <c r="I11" s="116">
        <f>H11+H11*0.094</f>
        <v>11968.36</v>
      </c>
      <c r="J11" s="116">
        <f>I11+I11*0.094</f>
        <v>13093.38584</v>
      </c>
      <c r="K11" s="117">
        <f>J11+J11*0.094</f>
        <v>14324.164108960002</v>
      </c>
      <c r="L11" s="11"/>
      <c r="M11" s="12"/>
    </row>
    <row r="12" spans="1:13" s="230" customFormat="1" ht="39.75" customHeight="1">
      <c r="A12" s="232" t="s">
        <v>308</v>
      </c>
      <c r="B12" s="236" t="s">
        <v>94</v>
      </c>
      <c r="C12" s="121" t="s">
        <v>118</v>
      </c>
      <c r="D12" s="121" t="s">
        <v>119</v>
      </c>
      <c r="E12" s="121" t="s">
        <v>120</v>
      </c>
      <c r="F12" s="121" t="s">
        <v>121</v>
      </c>
      <c r="G12" s="114">
        <f>G13+G14+G15</f>
        <v>0</v>
      </c>
      <c r="H12" s="114">
        <f>H13+H14+H15</f>
        <v>0</v>
      </c>
      <c r="I12" s="114">
        <f>I13+I14+I15</f>
        <v>0</v>
      </c>
      <c r="J12" s="114">
        <f>J13+J14+J15</f>
        <v>0</v>
      </c>
      <c r="K12" s="115">
        <f>K13+K14+K15</f>
        <v>0</v>
      </c>
      <c r="L12" s="228"/>
      <c r="M12" s="229"/>
    </row>
    <row r="13" spans="1:13" s="13" customFormat="1" ht="12" customHeight="1">
      <c r="A13" s="235" t="s">
        <v>320</v>
      </c>
      <c r="B13" s="99"/>
      <c r="C13" s="123" t="s">
        <v>118</v>
      </c>
      <c r="D13" s="123" t="s">
        <v>122</v>
      </c>
      <c r="E13" s="123" t="s">
        <v>120</v>
      </c>
      <c r="F13" s="123" t="s">
        <v>121</v>
      </c>
      <c r="G13" s="175">
        <v>0</v>
      </c>
      <c r="H13" s="175">
        <v>0</v>
      </c>
      <c r="I13" s="175">
        <v>0</v>
      </c>
      <c r="J13" s="175">
        <v>0</v>
      </c>
      <c r="K13" s="239">
        <v>0</v>
      </c>
      <c r="L13" s="11"/>
      <c r="M13" s="12"/>
    </row>
    <row r="14" spans="1:13" s="13" customFormat="1" ht="12" customHeight="1">
      <c r="A14" s="235" t="s">
        <v>321</v>
      </c>
      <c r="B14" s="99"/>
      <c r="C14" s="123" t="s">
        <v>118</v>
      </c>
      <c r="D14" s="123" t="s">
        <v>122</v>
      </c>
      <c r="E14" s="123" t="s">
        <v>120</v>
      </c>
      <c r="F14" s="123" t="s">
        <v>121</v>
      </c>
      <c r="G14" s="175">
        <v>0</v>
      </c>
      <c r="H14" s="175">
        <v>0</v>
      </c>
      <c r="I14" s="175">
        <v>0</v>
      </c>
      <c r="J14" s="175">
        <v>0</v>
      </c>
      <c r="K14" s="239">
        <v>0</v>
      </c>
      <c r="L14" s="11"/>
      <c r="M14" s="12"/>
    </row>
    <row r="15" spans="1:13" s="13" customFormat="1" ht="12" customHeight="1">
      <c r="A15" s="235" t="s">
        <v>322</v>
      </c>
      <c r="B15" s="99"/>
      <c r="C15" s="123" t="s">
        <v>118</v>
      </c>
      <c r="D15" s="123" t="s">
        <v>122</v>
      </c>
      <c r="E15" s="123" t="s">
        <v>120</v>
      </c>
      <c r="F15" s="123" t="s">
        <v>121</v>
      </c>
      <c r="G15" s="175">
        <v>0</v>
      </c>
      <c r="H15" s="175">
        <v>0</v>
      </c>
      <c r="I15" s="175">
        <v>0</v>
      </c>
      <c r="J15" s="175">
        <v>0</v>
      </c>
      <c r="K15" s="239">
        <v>0</v>
      </c>
      <c r="L15" s="11"/>
      <c r="M15" s="12"/>
    </row>
    <row r="16" spans="1:13" s="230" customFormat="1" ht="34.5" customHeight="1">
      <c r="A16" s="232" t="s">
        <v>312</v>
      </c>
      <c r="B16" s="236" t="s">
        <v>94</v>
      </c>
      <c r="C16" s="121" t="s">
        <v>118</v>
      </c>
      <c r="D16" s="121" t="s">
        <v>119</v>
      </c>
      <c r="E16" s="121" t="s">
        <v>120</v>
      </c>
      <c r="F16" s="121" t="s">
        <v>121</v>
      </c>
      <c r="G16" s="114">
        <f>G17+G18</f>
        <v>0</v>
      </c>
      <c r="H16" s="114">
        <f>H17+H18</f>
        <v>0</v>
      </c>
      <c r="I16" s="114">
        <f>I17+I18</f>
        <v>0</v>
      </c>
      <c r="J16" s="114">
        <f>J17+J18</f>
        <v>0</v>
      </c>
      <c r="K16" s="115">
        <f>K17+K18</f>
        <v>0</v>
      </c>
      <c r="L16" s="228"/>
      <c r="M16" s="229"/>
    </row>
    <row r="17" spans="1:13" s="13" customFormat="1" ht="12" customHeight="1">
      <c r="A17" s="235" t="s">
        <v>323</v>
      </c>
      <c r="B17" s="99"/>
      <c r="C17" s="123" t="s">
        <v>118</v>
      </c>
      <c r="D17" s="123" t="s">
        <v>122</v>
      </c>
      <c r="E17" s="123" t="s">
        <v>120</v>
      </c>
      <c r="F17" s="123" t="s">
        <v>121</v>
      </c>
      <c r="G17" s="175">
        <v>0</v>
      </c>
      <c r="H17" s="175">
        <v>0</v>
      </c>
      <c r="I17" s="175">
        <v>0</v>
      </c>
      <c r="J17" s="175">
        <v>0</v>
      </c>
      <c r="K17" s="239">
        <v>0</v>
      </c>
      <c r="L17" s="11"/>
      <c r="M17" s="12"/>
    </row>
    <row r="18" spans="1:13" s="13" customFormat="1" ht="12" customHeight="1">
      <c r="A18" s="235" t="s">
        <v>165</v>
      </c>
      <c r="B18" s="99"/>
      <c r="C18" s="123" t="s">
        <v>118</v>
      </c>
      <c r="D18" s="123" t="s">
        <v>122</v>
      </c>
      <c r="E18" s="123" t="s">
        <v>120</v>
      </c>
      <c r="F18" s="123" t="s">
        <v>121</v>
      </c>
      <c r="G18" s="175">
        <v>0</v>
      </c>
      <c r="H18" s="175">
        <v>0</v>
      </c>
      <c r="I18" s="175">
        <v>0</v>
      </c>
      <c r="J18" s="175">
        <v>0</v>
      </c>
      <c r="K18" s="239">
        <v>0</v>
      </c>
      <c r="L18" s="11"/>
      <c r="M18" s="12"/>
    </row>
    <row r="19" spans="1:13" s="13" customFormat="1" ht="37.5" customHeight="1">
      <c r="A19" s="232" t="s">
        <v>313</v>
      </c>
      <c r="B19" s="236" t="s">
        <v>94</v>
      </c>
      <c r="C19" s="121" t="s">
        <v>118</v>
      </c>
      <c r="D19" s="121" t="s">
        <v>119</v>
      </c>
      <c r="E19" s="121" t="s">
        <v>120</v>
      </c>
      <c r="F19" s="121" t="s">
        <v>121</v>
      </c>
      <c r="G19" s="114">
        <f>G20+G21+G22</f>
        <v>20127.68</v>
      </c>
      <c r="H19" s="114">
        <f>H20+H21+H22</f>
        <v>20731.51</v>
      </c>
      <c r="I19" s="114">
        <f>I20+I21+I22</f>
        <v>21353.46</v>
      </c>
      <c r="J19" s="114">
        <f>J20+J21+J22</f>
        <v>23424.75</v>
      </c>
      <c r="K19" s="114">
        <f>K20+K21+K22</f>
        <v>25696.95</v>
      </c>
      <c r="L19" s="11"/>
      <c r="M19" s="12"/>
    </row>
    <row r="20" spans="1:13" s="13" customFormat="1" ht="12" customHeight="1">
      <c r="A20" s="235" t="s">
        <v>324</v>
      </c>
      <c r="B20" s="99"/>
      <c r="C20" s="123" t="s">
        <v>118</v>
      </c>
      <c r="D20" s="123" t="s">
        <v>127</v>
      </c>
      <c r="E20" s="123" t="s">
        <v>128</v>
      </c>
      <c r="F20" s="123" t="s">
        <v>14</v>
      </c>
      <c r="G20" s="175">
        <v>0</v>
      </c>
      <c r="H20" s="175">
        <v>0</v>
      </c>
      <c r="I20" s="175">
        <v>0</v>
      </c>
      <c r="J20" s="175">
        <v>0</v>
      </c>
      <c r="K20" s="239">
        <v>0</v>
      </c>
      <c r="L20" s="11"/>
      <c r="M20" s="12"/>
    </row>
    <row r="21" spans="1:13" s="13" customFormat="1" ht="12" customHeight="1">
      <c r="A21" s="235" t="s">
        <v>325</v>
      </c>
      <c r="B21" s="99"/>
      <c r="C21" s="123" t="s">
        <v>118</v>
      </c>
      <c r="D21" s="123" t="s">
        <v>127</v>
      </c>
      <c r="E21" s="123" t="s">
        <v>128</v>
      </c>
      <c r="F21" s="123" t="s">
        <v>14</v>
      </c>
      <c r="G21" s="175">
        <v>0</v>
      </c>
      <c r="H21" s="175">
        <v>0</v>
      </c>
      <c r="I21" s="175">
        <v>0</v>
      </c>
      <c r="J21" s="175">
        <v>0</v>
      </c>
      <c r="K21" s="239">
        <v>0</v>
      </c>
      <c r="L21" s="11"/>
      <c r="M21" s="12"/>
    </row>
    <row r="22" spans="1:13" s="13" customFormat="1" ht="12" customHeight="1" thickBot="1">
      <c r="A22" s="240" t="s">
        <v>337</v>
      </c>
      <c r="B22" s="241"/>
      <c r="C22" s="126" t="s">
        <v>118</v>
      </c>
      <c r="D22" s="126" t="s">
        <v>122</v>
      </c>
      <c r="E22" s="126" t="s">
        <v>126</v>
      </c>
      <c r="F22" s="126" t="s">
        <v>14</v>
      </c>
      <c r="G22" s="128">
        <v>20127.68</v>
      </c>
      <c r="H22" s="128">
        <v>20731.51</v>
      </c>
      <c r="I22" s="128">
        <v>21353.46</v>
      </c>
      <c r="J22" s="128">
        <v>23424.75</v>
      </c>
      <c r="K22" s="129">
        <v>25696.95</v>
      </c>
      <c r="L22" s="11"/>
      <c r="M22" s="12"/>
    </row>
  </sheetData>
  <sheetProtection/>
  <mergeCells count="3">
    <mergeCell ref="A4:A5"/>
    <mergeCell ref="B4:B5"/>
    <mergeCell ref="C4:F4"/>
  </mergeCells>
  <printOptions/>
  <pageMargins left="0.3937007874015748" right="0.31496062992125984" top="0.984251968503937" bottom="0.35433070866141736" header="0.5118110236220472" footer="0.2755905511811024"/>
  <pageSetup fitToHeight="18" fitToWidth="1" horizontalDpi="600" verticalDpi="600" orientation="landscape" paperSize="9" scale="87"/>
  <headerFooter alignWithMargins="0">
    <oddFooter>&amp;R&amp;"Times New Roman,обычный"&amp;11П.1.&amp;P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21"/>
  <sheetViews>
    <sheetView zoomScaleSheetLayoutView="100" zoomScalePageLayoutView="0" workbookViewId="0" topLeftCell="A1">
      <selection activeCell="A7" sqref="A7:H121"/>
    </sheetView>
  </sheetViews>
  <sheetFormatPr defaultColWidth="9.00390625" defaultRowHeight="12.75"/>
  <cols>
    <col min="1" max="1" width="6.125" style="5" bestFit="1" customWidth="1"/>
    <col min="2" max="2" width="30.25390625" style="5" customWidth="1"/>
    <col min="3" max="3" width="23.125" style="6" customWidth="1"/>
    <col min="4" max="8" width="13.625" style="5" customWidth="1"/>
    <col min="9" max="10" width="12.125" style="16" bestFit="1" customWidth="1"/>
    <col min="11" max="16384" width="11.375" style="16" customWidth="1"/>
  </cols>
  <sheetData>
    <row r="1" ht="18.75">
      <c r="H1" s="21" t="s">
        <v>0</v>
      </c>
    </row>
    <row r="3" spans="1:8" s="56" customFormat="1" ht="18.75">
      <c r="A3" s="69" t="s">
        <v>30</v>
      </c>
      <c r="B3" s="22"/>
      <c r="C3" s="22"/>
      <c r="D3" s="22"/>
      <c r="E3" s="22"/>
      <c r="F3" s="22"/>
      <c r="G3" s="22"/>
      <c r="H3" s="22"/>
    </row>
    <row r="4" spans="1:8" s="56" customFormat="1" ht="18.75">
      <c r="A4" s="69" t="s">
        <v>2</v>
      </c>
      <c r="B4" s="22"/>
      <c r="C4" s="22"/>
      <c r="D4" s="22"/>
      <c r="E4" s="22"/>
      <c r="F4" s="22"/>
      <c r="G4" s="22"/>
      <c r="H4" s="22"/>
    </row>
    <row r="5" spans="1:8" s="56" customFormat="1" ht="18.75">
      <c r="A5" s="69" t="s">
        <v>3</v>
      </c>
      <c r="B5" s="22"/>
      <c r="C5" s="22"/>
      <c r="D5" s="22"/>
      <c r="E5" s="22"/>
      <c r="F5" s="22"/>
      <c r="G5" s="22"/>
      <c r="H5" s="22"/>
    </row>
    <row r="6" ht="13.5" thickBot="1"/>
    <row r="7" spans="1:8" ht="27" customHeight="1">
      <c r="A7" s="279" t="s">
        <v>37</v>
      </c>
      <c r="B7" s="300" t="s">
        <v>4</v>
      </c>
      <c r="C7" s="300" t="s">
        <v>260</v>
      </c>
      <c r="D7" s="312" t="s">
        <v>328</v>
      </c>
      <c r="E7" s="313"/>
      <c r="F7" s="313"/>
      <c r="G7" s="313"/>
      <c r="H7" s="314"/>
    </row>
    <row r="8" spans="1:8" ht="27" customHeight="1">
      <c r="A8" s="280"/>
      <c r="B8" s="301"/>
      <c r="C8" s="301"/>
      <c r="D8" s="168">
        <v>2013</v>
      </c>
      <c r="E8" s="168">
        <v>2014</v>
      </c>
      <c r="F8" s="168">
        <v>2015</v>
      </c>
      <c r="G8" s="168">
        <v>2016</v>
      </c>
      <c r="H8" s="169">
        <v>2017</v>
      </c>
    </row>
    <row r="9" spans="1:8" ht="13.5" thickBot="1">
      <c r="A9" s="172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4">
        <v>8</v>
      </c>
    </row>
    <row r="10" spans="1:10" ht="12.75">
      <c r="A10" s="305"/>
      <c r="B10" s="303" t="str">
        <f>'Таблица 1'!A8</f>
        <v>Государственная программа Приморского края «Развитие рыбохозяйственного комплекса Приморского края на 2013-2017 годы»</v>
      </c>
      <c r="C10" s="170" t="s">
        <v>253</v>
      </c>
      <c r="D10" s="171">
        <f>D11+D12+D13+D14+D15+D16</f>
        <v>425985.88</v>
      </c>
      <c r="E10" s="171">
        <f>E11+E12+E13+E14+E15+E16</f>
        <v>398085.71</v>
      </c>
      <c r="F10" s="171">
        <f>F11+F12+F13+F14+F15+F16</f>
        <v>339408.02</v>
      </c>
      <c r="G10" s="171">
        <f>G11+G12+G13+G14+G15+G16</f>
        <v>296233.30284</v>
      </c>
      <c r="H10" s="242">
        <f>H11+H12+H13+H14+H15+H16</f>
        <v>278653.56220295996</v>
      </c>
      <c r="I10" s="17"/>
      <c r="J10" s="17"/>
    </row>
    <row r="11" spans="1:10" ht="12.75">
      <c r="A11" s="304"/>
      <c r="B11" s="302"/>
      <c r="C11" s="158" t="s">
        <v>259</v>
      </c>
      <c r="D11" s="175">
        <f aca="true" t="shared" si="0" ref="D11:H16">D18+D46+D74+D95</f>
        <v>348.2</v>
      </c>
      <c r="E11" s="175">
        <f t="shared" si="0"/>
        <v>148452.2</v>
      </c>
      <c r="F11" s="175">
        <f t="shared" si="0"/>
        <v>142182.2</v>
      </c>
      <c r="G11" s="175">
        <f t="shared" si="0"/>
        <v>120798.2</v>
      </c>
      <c r="H11" s="239">
        <f t="shared" si="0"/>
        <v>117960.2</v>
      </c>
      <c r="I11" s="17"/>
      <c r="J11" s="17"/>
    </row>
    <row r="12" spans="1:9" ht="12.75">
      <c r="A12" s="304"/>
      <c r="B12" s="302"/>
      <c r="C12" s="158" t="s">
        <v>254</v>
      </c>
      <c r="D12" s="175">
        <f t="shared" si="0"/>
        <v>400637.68</v>
      </c>
      <c r="E12" s="175">
        <f t="shared" si="0"/>
        <v>123543.51</v>
      </c>
      <c r="F12" s="175">
        <f t="shared" si="0"/>
        <v>104238.82</v>
      </c>
      <c r="G12" s="175">
        <f t="shared" si="0"/>
        <v>96743.13584</v>
      </c>
      <c r="H12" s="239">
        <f t="shared" si="0"/>
        <v>98827.11410896</v>
      </c>
      <c r="I12" s="17"/>
    </row>
    <row r="13" spans="1:8" ht="12.75">
      <c r="A13" s="304"/>
      <c r="B13" s="302"/>
      <c r="C13" s="158" t="s">
        <v>255</v>
      </c>
      <c r="D13" s="175">
        <f t="shared" si="0"/>
        <v>0</v>
      </c>
      <c r="E13" s="175">
        <f t="shared" si="0"/>
        <v>0</v>
      </c>
      <c r="F13" s="175">
        <f t="shared" si="0"/>
        <v>0</v>
      </c>
      <c r="G13" s="175">
        <f t="shared" si="0"/>
        <v>0</v>
      </c>
      <c r="H13" s="239">
        <f t="shared" si="0"/>
        <v>0</v>
      </c>
    </row>
    <row r="14" spans="1:9" ht="38.25">
      <c r="A14" s="304"/>
      <c r="B14" s="302"/>
      <c r="C14" s="158" t="s">
        <v>256</v>
      </c>
      <c r="D14" s="175">
        <f t="shared" si="0"/>
        <v>0</v>
      </c>
      <c r="E14" s="175">
        <f t="shared" si="0"/>
        <v>0</v>
      </c>
      <c r="F14" s="175">
        <f t="shared" si="0"/>
        <v>0</v>
      </c>
      <c r="G14" s="175">
        <f t="shared" si="0"/>
        <v>0</v>
      </c>
      <c r="H14" s="239">
        <f t="shared" si="0"/>
        <v>0</v>
      </c>
      <c r="I14" s="17"/>
    </row>
    <row r="15" spans="1:9" ht="38.25">
      <c r="A15" s="304"/>
      <c r="B15" s="302"/>
      <c r="C15" s="158" t="s">
        <v>257</v>
      </c>
      <c r="D15" s="175">
        <f t="shared" si="0"/>
        <v>0</v>
      </c>
      <c r="E15" s="175">
        <f t="shared" si="0"/>
        <v>0</v>
      </c>
      <c r="F15" s="175">
        <f t="shared" si="0"/>
        <v>0</v>
      </c>
      <c r="G15" s="175">
        <f t="shared" si="0"/>
        <v>0</v>
      </c>
      <c r="H15" s="239">
        <f t="shared" si="0"/>
        <v>0</v>
      </c>
      <c r="I15" s="17"/>
    </row>
    <row r="16" spans="1:9" ht="25.5">
      <c r="A16" s="304"/>
      <c r="B16" s="302"/>
      <c r="C16" s="158" t="s">
        <v>258</v>
      </c>
      <c r="D16" s="175">
        <f t="shared" si="0"/>
        <v>25000</v>
      </c>
      <c r="E16" s="175">
        <f t="shared" si="0"/>
        <v>126090</v>
      </c>
      <c r="F16" s="175">
        <f t="shared" si="0"/>
        <v>92987</v>
      </c>
      <c r="G16" s="175">
        <f t="shared" si="0"/>
        <v>78691.967</v>
      </c>
      <c r="H16" s="239">
        <f t="shared" si="0"/>
        <v>61866.248094</v>
      </c>
      <c r="I16" s="17"/>
    </row>
    <row r="17" spans="1:10" ht="12.75">
      <c r="A17" s="304" t="e">
        <f>'Таблица 2'!#REF!</f>
        <v>#REF!</v>
      </c>
      <c r="B17" s="302" t="s">
        <v>301</v>
      </c>
      <c r="C17" s="157" t="s">
        <v>253</v>
      </c>
      <c r="D17" s="159">
        <f>D18+D19+D20+D21+D22+D23</f>
        <v>336100</v>
      </c>
      <c r="E17" s="159">
        <f>E18+E19+E20+E21+E22+E23</f>
        <v>233096</v>
      </c>
      <c r="F17" s="159">
        <f>F18+F19+F20+F21+F22+F23</f>
        <v>224719.36</v>
      </c>
      <c r="G17" s="159">
        <f>G18+G19+G20+G21+G22+G23</f>
        <v>193768.38584</v>
      </c>
      <c r="H17" s="162">
        <f>H18+H19+H20+H21+H22+H23</f>
        <v>190742.16410896002</v>
      </c>
      <c r="I17" s="17"/>
      <c r="J17" s="17"/>
    </row>
    <row r="18" spans="1:10" ht="12.75">
      <c r="A18" s="304"/>
      <c r="B18" s="302"/>
      <c r="C18" s="158" t="s">
        <v>259</v>
      </c>
      <c r="D18" s="160">
        <f aca="true" t="shared" si="1" ref="D18:H23">D25+D32+D39</f>
        <v>0</v>
      </c>
      <c r="E18" s="160">
        <f t="shared" si="1"/>
        <v>148104</v>
      </c>
      <c r="F18" s="160">
        <f t="shared" si="1"/>
        <v>141834</v>
      </c>
      <c r="G18" s="160">
        <f t="shared" si="1"/>
        <v>120450</v>
      </c>
      <c r="H18" s="163">
        <f t="shared" si="1"/>
        <v>117612</v>
      </c>
      <c r="J18" s="17"/>
    </row>
    <row r="19" spans="1:8" ht="12.75">
      <c r="A19" s="304"/>
      <c r="B19" s="302"/>
      <c r="C19" s="158" t="s">
        <v>254</v>
      </c>
      <c r="D19" s="160">
        <f t="shared" si="1"/>
        <v>336100</v>
      </c>
      <c r="E19" s="160">
        <f t="shared" si="1"/>
        <v>84992</v>
      </c>
      <c r="F19" s="160">
        <f t="shared" si="1"/>
        <v>82885.36</v>
      </c>
      <c r="G19" s="160">
        <f t="shared" si="1"/>
        <v>73318.38584</v>
      </c>
      <c r="H19" s="163">
        <f t="shared" si="1"/>
        <v>73130.16410896</v>
      </c>
    </row>
    <row r="20" spans="1:8" ht="12.75">
      <c r="A20" s="304"/>
      <c r="B20" s="302"/>
      <c r="C20" s="158" t="s">
        <v>255</v>
      </c>
      <c r="D20" s="160">
        <f t="shared" si="1"/>
        <v>0</v>
      </c>
      <c r="E20" s="160">
        <f t="shared" si="1"/>
        <v>0</v>
      </c>
      <c r="F20" s="160">
        <f t="shared" si="1"/>
        <v>0</v>
      </c>
      <c r="G20" s="160">
        <f t="shared" si="1"/>
        <v>0</v>
      </c>
      <c r="H20" s="163">
        <f t="shared" si="1"/>
        <v>0</v>
      </c>
    </row>
    <row r="21" spans="1:8" ht="38.25">
      <c r="A21" s="304"/>
      <c r="B21" s="302"/>
      <c r="C21" s="158" t="s">
        <v>256</v>
      </c>
      <c r="D21" s="160">
        <f t="shared" si="1"/>
        <v>0</v>
      </c>
      <c r="E21" s="160">
        <f t="shared" si="1"/>
        <v>0</v>
      </c>
      <c r="F21" s="160">
        <f t="shared" si="1"/>
        <v>0</v>
      </c>
      <c r="G21" s="160">
        <f t="shared" si="1"/>
        <v>0</v>
      </c>
      <c r="H21" s="163">
        <f t="shared" si="1"/>
        <v>0</v>
      </c>
    </row>
    <row r="22" spans="1:8" ht="38.25">
      <c r="A22" s="304"/>
      <c r="B22" s="302"/>
      <c r="C22" s="158" t="s">
        <v>257</v>
      </c>
      <c r="D22" s="160">
        <f t="shared" si="1"/>
        <v>0</v>
      </c>
      <c r="E22" s="160">
        <f t="shared" si="1"/>
        <v>0</v>
      </c>
      <c r="F22" s="160">
        <f t="shared" si="1"/>
        <v>0</v>
      </c>
      <c r="G22" s="160">
        <f t="shared" si="1"/>
        <v>0</v>
      </c>
      <c r="H22" s="163">
        <f t="shared" si="1"/>
        <v>0</v>
      </c>
    </row>
    <row r="23" spans="1:8" ht="25.5">
      <c r="A23" s="304"/>
      <c r="B23" s="302"/>
      <c r="C23" s="158" t="s">
        <v>258</v>
      </c>
      <c r="D23" s="160">
        <f t="shared" si="1"/>
        <v>0</v>
      </c>
      <c r="E23" s="160">
        <f t="shared" si="1"/>
        <v>0</v>
      </c>
      <c r="F23" s="160">
        <f t="shared" si="1"/>
        <v>0</v>
      </c>
      <c r="G23" s="160">
        <f t="shared" si="1"/>
        <v>0</v>
      </c>
      <c r="H23" s="163">
        <f t="shared" si="1"/>
        <v>0</v>
      </c>
    </row>
    <row r="24" spans="1:10" ht="12.75">
      <c r="A24" s="310" t="s">
        <v>131</v>
      </c>
      <c r="B24" s="308" t="s">
        <v>302</v>
      </c>
      <c r="C24" s="157" t="s">
        <v>253</v>
      </c>
      <c r="D24" s="161">
        <f>D25+D26+D27+D28+D29+D30</f>
        <v>170800</v>
      </c>
      <c r="E24" s="161">
        <f>E25+E26+E27+E28+E29+E30</f>
        <v>152064</v>
      </c>
      <c r="F24" s="161">
        <f>F25+F26+F27+F28+F29+F30</f>
        <v>118404</v>
      </c>
      <c r="G24" s="161">
        <f>G25+G26+G27+G28+G29+G30</f>
        <v>94149</v>
      </c>
      <c r="H24" s="164">
        <f>H25+H26+H27+H28+H29+H30</f>
        <v>98109</v>
      </c>
      <c r="I24" s="17"/>
      <c r="J24" s="17"/>
    </row>
    <row r="25" spans="1:10" ht="12.75">
      <c r="A25" s="310"/>
      <c r="B25" s="308"/>
      <c r="C25" s="158" t="s">
        <v>259</v>
      </c>
      <c r="D25" s="160">
        <v>0</v>
      </c>
      <c r="E25" s="160">
        <v>101376</v>
      </c>
      <c r="F25" s="160">
        <v>78936</v>
      </c>
      <c r="G25" s="160">
        <v>62766</v>
      </c>
      <c r="H25" s="160">
        <v>65406</v>
      </c>
      <c r="J25" s="17"/>
    </row>
    <row r="26" spans="1:8" ht="12.75">
      <c r="A26" s="310"/>
      <c r="B26" s="308"/>
      <c r="C26" s="158" t="s">
        <v>254</v>
      </c>
      <c r="D26" s="160">
        <f>'Таблица 6'!G9</f>
        <v>170800</v>
      </c>
      <c r="E26" s="160">
        <f>'Таблица 6'!H9</f>
        <v>50688</v>
      </c>
      <c r="F26" s="160">
        <f>'Таблица 6'!I9</f>
        <v>39468</v>
      </c>
      <c r="G26" s="160">
        <f>'Таблица 6'!J9</f>
        <v>31383</v>
      </c>
      <c r="H26" s="163">
        <f>'Таблица 6'!K9</f>
        <v>32703</v>
      </c>
    </row>
    <row r="27" spans="1:8" ht="12.75">
      <c r="A27" s="310"/>
      <c r="B27" s="308"/>
      <c r="C27" s="158" t="s">
        <v>255</v>
      </c>
      <c r="D27" s="160">
        <v>0</v>
      </c>
      <c r="E27" s="160">
        <v>0</v>
      </c>
      <c r="F27" s="160">
        <v>0</v>
      </c>
      <c r="G27" s="160">
        <v>0</v>
      </c>
      <c r="H27" s="163">
        <v>0</v>
      </c>
    </row>
    <row r="28" spans="1:8" ht="38.25">
      <c r="A28" s="310"/>
      <c r="B28" s="308"/>
      <c r="C28" s="158" t="s">
        <v>256</v>
      </c>
      <c r="D28" s="160">
        <v>0</v>
      </c>
      <c r="E28" s="160">
        <v>0</v>
      </c>
      <c r="F28" s="160">
        <v>0</v>
      </c>
      <c r="G28" s="160">
        <v>0</v>
      </c>
      <c r="H28" s="163">
        <v>0</v>
      </c>
    </row>
    <row r="29" spans="1:8" ht="38.25">
      <c r="A29" s="310"/>
      <c r="B29" s="308"/>
      <c r="C29" s="158" t="s">
        <v>257</v>
      </c>
      <c r="D29" s="160">
        <v>0</v>
      </c>
      <c r="E29" s="160">
        <v>0</v>
      </c>
      <c r="F29" s="160">
        <v>0</v>
      </c>
      <c r="G29" s="160">
        <v>0</v>
      </c>
      <c r="H29" s="163">
        <v>0</v>
      </c>
    </row>
    <row r="30" spans="1:8" ht="25.5">
      <c r="A30" s="310"/>
      <c r="B30" s="308"/>
      <c r="C30" s="158" t="s">
        <v>258</v>
      </c>
      <c r="D30" s="160">
        <v>0</v>
      </c>
      <c r="E30" s="160">
        <v>0</v>
      </c>
      <c r="F30" s="160">
        <v>0</v>
      </c>
      <c r="G30" s="160">
        <v>0</v>
      </c>
      <c r="H30" s="163">
        <v>0</v>
      </c>
    </row>
    <row r="31" spans="1:8" ht="12.75">
      <c r="A31" s="310" t="s">
        <v>132</v>
      </c>
      <c r="B31" s="308" t="s">
        <v>303</v>
      </c>
      <c r="C31" s="157" t="s">
        <v>253</v>
      </c>
      <c r="D31" s="161">
        <f>D32+D33+D34+D35+D36+D37</f>
        <v>155300</v>
      </c>
      <c r="E31" s="161">
        <f>E32+E33+E34+E35+E36+E37</f>
        <v>70092</v>
      </c>
      <c r="F31" s="161">
        <f>F32+F33+F34+F35+F36+F37</f>
        <v>94347</v>
      </c>
      <c r="G31" s="161">
        <f>G32+G33+G34+G35+G36+G37</f>
        <v>86526</v>
      </c>
      <c r="H31" s="164">
        <f>H32+H33+H34+H35+H36+H37</f>
        <v>78309</v>
      </c>
    </row>
    <row r="32" spans="1:8" ht="12.75">
      <c r="A32" s="310"/>
      <c r="B32" s="308"/>
      <c r="C32" s="158" t="s">
        <v>259</v>
      </c>
      <c r="D32" s="160">
        <v>0</v>
      </c>
      <c r="E32" s="160">
        <v>46728</v>
      </c>
      <c r="F32" s="160">
        <v>62898</v>
      </c>
      <c r="G32" s="160">
        <v>57684</v>
      </c>
      <c r="H32" s="160">
        <v>52206</v>
      </c>
    </row>
    <row r="33" spans="1:8" ht="12.75">
      <c r="A33" s="310"/>
      <c r="B33" s="308"/>
      <c r="C33" s="158" t="s">
        <v>254</v>
      </c>
      <c r="D33" s="160">
        <f>'Таблица 6'!G10</f>
        <v>155300</v>
      </c>
      <c r="E33" s="160">
        <f>'Таблица 6'!H10</f>
        <v>23364</v>
      </c>
      <c r="F33" s="160">
        <f>'Таблица 6'!I10</f>
        <v>31449</v>
      </c>
      <c r="G33" s="160">
        <f>'Таблица 6'!J10</f>
        <v>28842</v>
      </c>
      <c r="H33" s="163">
        <f>'Таблица 6'!K10</f>
        <v>26103</v>
      </c>
    </row>
    <row r="34" spans="1:8" ht="12.75">
      <c r="A34" s="310"/>
      <c r="B34" s="308"/>
      <c r="C34" s="158" t="s">
        <v>255</v>
      </c>
      <c r="D34" s="160">
        <v>0</v>
      </c>
      <c r="E34" s="160">
        <v>0</v>
      </c>
      <c r="F34" s="160">
        <v>0</v>
      </c>
      <c r="G34" s="160">
        <v>0</v>
      </c>
      <c r="H34" s="163">
        <v>0</v>
      </c>
    </row>
    <row r="35" spans="1:8" ht="38.25">
      <c r="A35" s="310"/>
      <c r="B35" s="308"/>
      <c r="C35" s="158" t="s">
        <v>256</v>
      </c>
      <c r="D35" s="160">
        <v>0</v>
      </c>
      <c r="E35" s="160">
        <v>0</v>
      </c>
      <c r="F35" s="160">
        <v>0</v>
      </c>
      <c r="G35" s="160">
        <v>0</v>
      </c>
      <c r="H35" s="163">
        <v>0</v>
      </c>
    </row>
    <row r="36" spans="1:8" ht="38.25">
      <c r="A36" s="310"/>
      <c r="B36" s="308"/>
      <c r="C36" s="158" t="s">
        <v>257</v>
      </c>
      <c r="D36" s="160">
        <v>0</v>
      </c>
      <c r="E36" s="160">
        <v>0</v>
      </c>
      <c r="F36" s="160">
        <v>0</v>
      </c>
      <c r="G36" s="160">
        <v>0</v>
      </c>
      <c r="H36" s="163">
        <v>0</v>
      </c>
    </row>
    <row r="37" spans="1:8" ht="25.5">
      <c r="A37" s="310"/>
      <c r="B37" s="308"/>
      <c r="C37" s="158" t="s">
        <v>258</v>
      </c>
      <c r="D37" s="160">
        <v>0</v>
      </c>
      <c r="E37" s="160">
        <v>0</v>
      </c>
      <c r="F37" s="160">
        <v>0</v>
      </c>
      <c r="G37" s="160">
        <v>0</v>
      </c>
      <c r="H37" s="163">
        <v>0</v>
      </c>
    </row>
    <row r="38" spans="1:10" ht="12.75">
      <c r="A38" s="310" t="s">
        <v>133</v>
      </c>
      <c r="B38" s="308" t="s">
        <v>305</v>
      </c>
      <c r="C38" s="157" t="s">
        <v>253</v>
      </c>
      <c r="D38" s="161">
        <f>D39+D40+D41+D42+D43+D44</f>
        <v>10000</v>
      </c>
      <c r="E38" s="161">
        <f>E39+E40+E41+E42+E43+E44</f>
        <v>10940</v>
      </c>
      <c r="F38" s="161">
        <f>F39+F40+F41+F42+F43+F44</f>
        <v>11968.36</v>
      </c>
      <c r="G38" s="161">
        <f>G39+G40+G41+G42+G43+G44</f>
        <v>13093.38584</v>
      </c>
      <c r="H38" s="164">
        <f>H39+H40+H41+H42+H43+H44</f>
        <v>14324.164108960002</v>
      </c>
      <c r="I38" s="17"/>
      <c r="J38" s="17"/>
    </row>
    <row r="39" spans="1:10" ht="12.75">
      <c r="A39" s="310"/>
      <c r="B39" s="308"/>
      <c r="C39" s="158" t="s">
        <v>259</v>
      </c>
      <c r="D39" s="160">
        <v>0</v>
      </c>
      <c r="E39" s="160">
        <v>0</v>
      </c>
      <c r="F39" s="160">
        <v>0</v>
      </c>
      <c r="G39" s="160">
        <v>0</v>
      </c>
      <c r="H39" s="163">
        <v>0</v>
      </c>
      <c r="J39" s="17"/>
    </row>
    <row r="40" spans="1:8" ht="12.75">
      <c r="A40" s="310"/>
      <c r="B40" s="308"/>
      <c r="C40" s="158" t="s">
        <v>254</v>
      </c>
      <c r="D40" s="160">
        <f>'Таблица 6'!G11</f>
        <v>10000</v>
      </c>
      <c r="E40" s="160">
        <f>'Таблица 6'!H11</f>
        <v>10940</v>
      </c>
      <c r="F40" s="160">
        <f>'Таблица 6'!I11</f>
        <v>11968.36</v>
      </c>
      <c r="G40" s="160">
        <f>'Таблица 6'!J11</f>
        <v>13093.38584</v>
      </c>
      <c r="H40" s="163">
        <f>'Таблица 6'!K11</f>
        <v>14324.164108960002</v>
      </c>
    </row>
    <row r="41" spans="1:8" ht="12.75">
      <c r="A41" s="310"/>
      <c r="B41" s="308"/>
      <c r="C41" s="158" t="s">
        <v>255</v>
      </c>
      <c r="D41" s="160">
        <v>0</v>
      </c>
      <c r="E41" s="160">
        <v>0</v>
      </c>
      <c r="F41" s="160">
        <v>0</v>
      </c>
      <c r="G41" s="160">
        <v>0</v>
      </c>
      <c r="H41" s="163">
        <v>0</v>
      </c>
    </row>
    <row r="42" spans="1:8" ht="38.25">
      <c r="A42" s="310"/>
      <c r="B42" s="308"/>
      <c r="C42" s="158" t="s">
        <v>256</v>
      </c>
      <c r="D42" s="160">
        <v>0</v>
      </c>
      <c r="E42" s="160">
        <v>0</v>
      </c>
      <c r="F42" s="160">
        <v>0</v>
      </c>
      <c r="G42" s="160">
        <v>0</v>
      </c>
      <c r="H42" s="163">
        <v>0</v>
      </c>
    </row>
    <row r="43" spans="1:8" ht="38.25">
      <c r="A43" s="310"/>
      <c r="B43" s="308"/>
      <c r="C43" s="158" t="s">
        <v>257</v>
      </c>
      <c r="D43" s="160">
        <v>0</v>
      </c>
      <c r="E43" s="160">
        <v>0</v>
      </c>
      <c r="F43" s="160">
        <v>0</v>
      </c>
      <c r="G43" s="160">
        <v>0</v>
      </c>
      <c r="H43" s="163">
        <v>0</v>
      </c>
    </row>
    <row r="44" spans="1:8" ht="25.5">
      <c r="A44" s="310"/>
      <c r="B44" s="308"/>
      <c r="C44" s="158" t="s">
        <v>258</v>
      </c>
      <c r="D44" s="160">
        <v>0</v>
      </c>
      <c r="E44" s="160">
        <v>0</v>
      </c>
      <c r="F44" s="160">
        <v>0</v>
      </c>
      <c r="G44" s="160">
        <v>0</v>
      </c>
      <c r="H44" s="163">
        <v>0</v>
      </c>
    </row>
    <row r="45" spans="1:10" ht="12.75">
      <c r="A45" s="304" t="s">
        <v>17</v>
      </c>
      <c r="B45" s="302" t="s">
        <v>308</v>
      </c>
      <c r="C45" s="157" t="s">
        <v>253</v>
      </c>
      <c r="D45" s="161">
        <f>D46+D47+D48+D49+D50+D51</f>
        <v>28000</v>
      </c>
      <c r="E45" s="161">
        <f>E46+E47+E48+E49+E50+E51</f>
        <v>87800</v>
      </c>
      <c r="F45" s="161">
        <f>F46+F47+F48+F49+F50+F51</f>
        <v>92987</v>
      </c>
      <c r="G45" s="161">
        <f>G46+G47+G48+G49+G50+G51</f>
        <v>78691.967</v>
      </c>
      <c r="H45" s="161">
        <f>H46+H47+H48+H49+H50+H51</f>
        <v>61866.248094</v>
      </c>
      <c r="I45" s="17"/>
      <c r="J45" s="17"/>
    </row>
    <row r="46" spans="1:10" ht="12.75">
      <c r="A46" s="304"/>
      <c r="B46" s="302"/>
      <c r="C46" s="158" t="s">
        <v>259</v>
      </c>
      <c r="D46" s="160">
        <f aca="true" t="shared" si="2" ref="D46:H51">D53+D60+D67</f>
        <v>0</v>
      </c>
      <c r="E46" s="160">
        <f t="shared" si="2"/>
        <v>0</v>
      </c>
      <c r="F46" s="160">
        <f t="shared" si="2"/>
        <v>0</v>
      </c>
      <c r="G46" s="160">
        <f t="shared" si="2"/>
        <v>0</v>
      </c>
      <c r="H46" s="160">
        <f t="shared" si="2"/>
        <v>0</v>
      </c>
      <c r="J46" s="17"/>
    </row>
    <row r="47" spans="1:8" ht="12.75">
      <c r="A47" s="304"/>
      <c r="B47" s="302"/>
      <c r="C47" s="158" t="s">
        <v>254</v>
      </c>
      <c r="D47" s="160">
        <f t="shared" si="2"/>
        <v>28000</v>
      </c>
      <c r="E47" s="160">
        <f t="shared" si="2"/>
        <v>0</v>
      </c>
      <c r="F47" s="160">
        <f t="shared" si="2"/>
        <v>0</v>
      </c>
      <c r="G47" s="160">
        <f t="shared" si="2"/>
        <v>0</v>
      </c>
      <c r="H47" s="160">
        <f t="shared" si="2"/>
        <v>0</v>
      </c>
    </row>
    <row r="48" spans="1:8" ht="12.75">
      <c r="A48" s="304"/>
      <c r="B48" s="302"/>
      <c r="C48" s="158" t="s">
        <v>255</v>
      </c>
      <c r="D48" s="160">
        <f t="shared" si="2"/>
        <v>0</v>
      </c>
      <c r="E48" s="160">
        <f t="shared" si="2"/>
        <v>0</v>
      </c>
      <c r="F48" s="160">
        <f t="shared" si="2"/>
        <v>0</v>
      </c>
      <c r="G48" s="160">
        <f t="shared" si="2"/>
        <v>0</v>
      </c>
      <c r="H48" s="160">
        <f t="shared" si="2"/>
        <v>0</v>
      </c>
    </row>
    <row r="49" spans="1:8" ht="38.25">
      <c r="A49" s="304"/>
      <c r="B49" s="302"/>
      <c r="C49" s="158" t="s">
        <v>256</v>
      </c>
      <c r="D49" s="160">
        <f t="shared" si="2"/>
        <v>0</v>
      </c>
      <c r="E49" s="160">
        <f t="shared" si="2"/>
        <v>0</v>
      </c>
      <c r="F49" s="160">
        <f t="shared" si="2"/>
        <v>0</v>
      </c>
      <c r="G49" s="160">
        <f t="shared" si="2"/>
        <v>0</v>
      </c>
      <c r="H49" s="160">
        <f t="shared" si="2"/>
        <v>0</v>
      </c>
    </row>
    <row r="50" spans="1:8" ht="38.25">
      <c r="A50" s="304"/>
      <c r="B50" s="302"/>
      <c r="C50" s="158" t="s">
        <v>257</v>
      </c>
      <c r="D50" s="160">
        <f t="shared" si="2"/>
        <v>0</v>
      </c>
      <c r="E50" s="160">
        <f t="shared" si="2"/>
        <v>0</v>
      </c>
      <c r="F50" s="160">
        <f t="shared" si="2"/>
        <v>0</v>
      </c>
      <c r="G50" s="160">
        <f t="shared" si="2"/>
        <v>0</v>
      </c>
      <c r="H50" s="160">
        <f t="shared" si="2"/>
        <v>0</v>
      </c>
    </row>
    <row r="51" spans="1:8" ht="25.5">
      <c r="A51" s="304"/>
      <c r="B51" s="302"/>
      <c r="C51" s="158" t="s">
        <v>258</v>
      </c>
      <c r="D51" s="160">
        <f t="shared" si="2"/>
        <v>0</v>
      </c>
      <c r="E51" s="160">
        <f t="shared" si="2"/>
        <v>87800</v>
      </c>
      <c r="F51" s="160">
        <f t="shared" si="2"/>
        <v>92987</v>
      </c>
      <c r="G51" s="160">
        <f t="shared" si="2"/>
        <v>78691.967</v>
      </c>
      <c r="H51" s="160">
        <f t="shared" si="2"/>
        <v>61866.248094</v>
      </c>
    </row>
    <row r="52" spans="1:10" ht="12.75">
      <c r="A52" s="310" t="s">
        <v>152</v>
      </c>
      <c r="B52" s="308" t="s">
        <v>320</v>
      </c>
      <c r="C52" s="157" t="s">
        <v>253</v>
      </c>
      <c r="D52" s="159">
        <f>D53+D54+D55+D56+D57+D58</f>
        <v>15000</v>
      </c>
      <c r="E52" s="159">
        <f>E53+E54+E55+E56+E57+E58</f>
        <v>50000</v>
      </c>
      <c r="F52" s="159">
        <f>F53+F54+F55+F56+F57+F58</f>
        <v>54700</v>
      </c>
      <c r="G52" s="159">
        <f>G53+G54+G55+G56+G57+G58</f>
        <v>59841.8</v>
      </c>
      <c r="H52" s="159">
        <f>H53+H54+H55+H56+H57+H58</f>
        <v>0</v>
      </c>
      <c r="I52" s="17"/>
      <c r="J52" s="17"/>
    </row>
    <row r="53" spans="1:10" ht="12.75">
      <c r="A53" s="310"/>
      <c r="B53" s="308"/>
      <c r="C53" s="158" t="s">
        <v>259</v>
      </c>
      <c r="D53" s="160">
        <v>0</v>
      </c>
      <c r="E53" s="160">
        <v>0</v>
      </c>
      <c r="F53" s="160">
        <v>0</v>
      </c>
      <c r="G53" s="160">
        <v>0</v>
      </c>
      <c r="H53" s="160">
        <v>0</v>
      </c>
      <c r="J53" s="17"/>
    </row>
    <row r="54" spans="1:8" ht="12.75">
      <c r="A54" s="310"/>
      <c r="B54" s="308"/>
      <c r="C54" s="158" t="s">
        <v>254</v>
      </c>
      <c r="D54" s="160">
        <v>15000</v>
      </c>
      <c r="E54" s="160">
        <v>0</v>
      </c>
      <c r="F54" s="160">
        <v>0</v>
      </c>
      <c r="G54" s="160">
        <v>0</v>
      </c>
      <c r="H54" s="160">
        <v>0</v>
      </c>
    </row>
    <row r="55" spans="1:8" ht="12.75">
      <c r="A55" s="310"/>
      <c r="B55" s="308"/>
      <c r="C55" s="158" t="s">
        <v>255</v>
      </c>
      <c r="D55" s="160">
        <v>0</v>
      </c>
      <c r="E55" s="160">
        <v>0</v>
      </c>
      <c r="F55" s="160">
        <v>0</v>
      </c>
      <c r="G55" s="160">
        <v>0</v>
      </c>
      <c r="H55" s="163">
        <v>0</v>
      </c>
    </row>
    <row r="56" spans="1:8" ht="38.25">
      <c r="A56" s="310"/>
      <c r="B56" s="308"/>
      <c r="C56" s="158" t="s">
        <v>256</v>
      </c>
      <c r="D56" s="160">
        <v>0</v>
      </c>
      <c r="E56" s="160">
        <v>0</v>
      </c>
      <c r="F56" s="160">
        <v>0</v>
      </c>
      <c r="G56" s="160">
        <v>0</v>
      </c>
      <c r="H56" s="160">
        <v>0</v>
      </c>
    </row>
    <row r="57" spans="1:8" ht="38.25">
      <c r="A57" s="310"/>
      <c r="B57" s="308"/>
      <c r="C57" s="158" t="s">
        <v>257</v>
      </c>
      <c r="D57" s="160">
        <v>0</v>
      </c>
      <c r="E57" s="160">
        <v>0</v>
      </c>
      <c r="F57" s="160">
        <v>0</v>
      </c>
      <c r="G57" s="160">
        <v>0</v>
      </c>
      <c r="H57" s="160">
        <v>0</v>
      </c>
    </row>
    <row r="58" spans="1:8" ht="25.5">
      <c r="A58" s="310"/>
      <c r="B58" s="308"/>
      <c r="C58" s="158" t="s">
        <v>258</v>
      </c>
      <c r="D58" s="160">
        <v>0</v>
      </c>
      <c r="E58" s="160">
        <v>50000</v>
      </c>
      <c r="F58" s="160">
        <f>E58+E58*0.094</f>
        <v>54700</v>
      </c>
      <c r="G58" s="160">
        <f>F58+F58*0.094</f>
        <v>59841.8</v>
      </c>
      <c r="H58" s="163">
        <v>0</v>
      </c>
    </row>
    <row r="59" spans="1:10" ht="12.75">
      <c r="A59" s="310" t="s">
        <v>153</v>
      </c>
      <c r="B59" s="308" t="s">
        <v>321</v>
      </c>
      <c r="C59" s="157" t="s">
        <v>253</v>
      </c>
      <c r="D59" s="159"/>
      <c r="E59" s="159"/>
      <c r="F59" s="159"/>
      <c r="G59" s="159"/>
      <c r="H59" s="162"/>
      <c r="I59" s="17"/>
      <c r="J59" s="17"/>
    </row>
    <row r="60" spans="1:10" ht="12.75">
      <c r="A60" s="310"/>
      <c r="B60" s="308"/>
      <c r="C60" s="158" t="s">
        <v>259</v>
      </c>
      <c r="D60" s="160">
        <v>0</v>
      </c>
      <c r="E60" s="160">
        <v>0</v>
      </c>
      <c r="F60" s="160">
        <v>0</v>
      </c>
      <c r="G60" s="160">
        <v>0</v>
      </c>
      <c r="H60" s="160">
        <v>0</v>
      </c>
      <c r="J60" s="17"/>
    </row>
    <row r="61" spans="1:8" ht="12.75">
      <c r="A61" s="310"/>
      <c r="B61" s="308"/>
      <c r="C61" s="158" t="s">
        <v>254</v>
      </c>
      <c r="D61" s="160">
        <v>7500</v>
      </c>
      <c r="E61" s="160">
        <v>0</v>
      </c>
      <c r="F61" s="160">
        <v>0</v>
      </c>
      <c r="G61" s="160">
        <v>0</v>
      </c>
      <c r="H61" s="160">
        <v>0</v>
      </c>
    </row>
    <row r="62" spans="1:8" ht="12.75">
      <c r="A62" s="310"/>
      <c r="B62" s="308"/>
      <c r="C62" s="158" t="s">
        <v>255</v>
      </c>
      <c r="D62" s="160">
        <v>0</v>
      </c>
      <c r="E62" s="160">
        <v>0</v>
      </c>
      <c r="F62" s="160">
        <v>0</v>
      </c>
      <c r="G62" s="160">
        <v>0</v>
      </c>
      <c r="H62" s="160">
        <v>0</v>
      </c>
    </row>
    <row r="63" spans="1:8" ht="38.25">
      <c r="A63" s="310"/>
      <c r="B63" s="308"/>
      <c r="C63" s="158" t="s">
        <v>256</v>
      </c>
      <c r="D63" s="160">
        <v>0</v>
      </c>
      <c r="E63" s="160">
        <v>0</v>
      </c>
      <c r="F63" s="160">
        <v>0</v>
      </c>
      <c r="G63" s="160">
        <v>0</v>
      </c>
      <c r="H63" s="160">
        <v>0</v>
      </c>
    </row>
    <row r="64" spans="1:8" ht="38.25">
      <c r="A64" s="310"/>
      <c r="B64" s="308"/>
      <c r="C64" s="158" t="s">
        <v>257</v>
      </c>
      <c r="D64" s="160">
        <v>0</v>
      </c>
      <c r="E64" s="160">
        <v>0</v>
      </c>
      <c r="F64" s="160">
        <v>0</v>
      </c>
      <c r="G64" s="160">
        <v>0</v>
      </c>
      <c r="H64" s="160">
        <v>0</v>
      </c>
    </row>
    <row r="65" spans="1:8" ht="25.5">
      <c r="A65" s="310"/>
      <c r="B65" s="308"/>
      <c r="C65" s="158" t="s">
        <v>258</v>
      </c>
      <c r="D65" s="160">
        <v>0</v>
      </c>
      <c r="E65" s="160">
        <v>3500</v>
      </c>
      <c r="F65" s="160">
        <f>E65*3+(E65*3)*0.094</f>
        <v>11487</v>
      </c>
      <c r="G65" s="160">
        <f>F65*1.5+(F65*1.5)*0.094</f>
        <v>18850.167</v>
      </c>
      <c r="H65" s="160">
        <f>G65*3+(G65*3)*0.094</f>
        <v>61866.248094</v>
      </c>
    </row>
    <row r="66" spans="1:10" ht="12.75">
      <c r="A66" s="310" t="s">
        <v>154</v>
      </c>
      <c r="B66" s="308" t="s">
        <v>322</v>
      </c>
      <c r="C66" s="157" t="s">
        <v>253</v>
      </c>
      <c r="D66" s="159">
        <f>D67+D68+D69+D70+D71+D72</f>
        <v>5500</v>
      </c>
      <c r="E66" s="159">
        <f>E67+E68+E69+E70+E71+E72</f>
        <v>34300</v>
      </c>
      <c r="F66" s="159">
        <f>F67+F68+F69+F70+F71+F72</f>
        <v>26800</v>
      </c>
      <c r="G66" s="159">
        <f>G67+G68+G69+G70+G71+G72</f>
        <v>0</v>
      </c>
      <c r="H66" s="159">
        <f>H67+H68+H69+H70+H71+H72</f>
        <v>0</v>
      </c>
      <c r="I66" s="17"/>
      <c r="J66" s="17"/>
    </row>
    <row r="67" spans="1:10" ht="12.75">
      <c r="A67" s="310"/>
      <c r="B67" s="308"/>
      <c r="C67" s="158" t="s">
        <v>259</v>
      </c>
      <c r="D67" s="160">
        <v>0</v>
      </c>
      <c r="E67" s="160">
        <v>0</v>
      </c>
      <c r="F67" s="160">
        <v>0</v>
      </c>
      <c r="G67" s="160">
        <v>0</v>
      </c>
      <c r="H67" s="160">
        <v>0</v>
      </c>
      <c r="J67" s="17"/>
    </row>
    <row r="68" spans="1:8" ht="12.75">
      <c r="A68" s="310"/>
      <c r="B68" s="308"/>
      <c r="C68" s="158" t="s">
        <v>254</v>
      </c>
      <c r="D68" s="160">
        <v>5500</v>
      </c>
      <c r="E68" s="160">
        <v>0</v>
      </c>
      <c r="F68" s="160">
        <v>0</v>
      </c>
      <c r="G68" s="160">
        <v>0</v>
      </c>
      <c r="H68" s="160">
        <v>0</v>
      </c>
    </row>
    <row r="69" spans="1:8" ht="12.75">
      <c r="A69" s="310"/>
      <c r="B69" s="308"/>
      <c r="C69" s="158" t="s">
        <v>255</v>
      </c>
      <c r="D69" s="160">
        <v>0</v>
      </c>
      <c r="E69" s="160">
        <v>0</v>
      </c>
      <c r="F69" s="160">
        <v>0</v>
      </c>
      <c r="G69" s="160">
        <v>0</v>
      </c>
      <c r="H69" s="160">
        <v>0</v>
      </c>
    </row>
    <row r="70" spans="1:8" ht="38.25">
      <c r="A70" s="310"/>
      <c r="B70" s="308"/>
      <c r="C70" s="158" t="s">
        <v>256</v>
      </c>
      <c r="D70" s="160">
        <v>0</v>
      </c>
      <c r="E70" s="160">
        <v>0</v>
      </c>
      <c r="F70" s="160">
        <v>0</v>
      </c>
      <c r="G70" s="160">
        <v>0</v>
      </c>
      <c r="H70" s="160">
        <v>0</v>
      </c>
    </row>
    <row r="71" spans="1:8" ht="38.25">
      <c r="A71" s="310"/>
      <c r="B71" s="308"/>
      <c r="C71" s="158" t="s">
        <v>257</v>
      </c>
      <c r="D71" s="160">
        <v>0</v>
      </c>
      <c r="E71" s="160">
        <v>0</v>
      </c>
      <c r="F71" s="160">
        <v>0</v>
      </c>
      <c r="G71" s="160">
        <v>0</v>
      </c>
      <c r="H71" s="160">
        <v>0</v>
      </c>
    </row>
    <row r="72" spans="1:8" ht="25.5">
      <c r="A72" s="310"/>
      <c r="B72" s="308"/>
      <c r="C72" s="158" t="s">
        <v>258</v>
      </c>
      <c r="D72" s="160">
        <v>0</v>
      </c>
      <c r="E72" s="160">
        <v>34300</v>
      </c>
      <c r="F72" s="160">
        <v>26800</v>
      </c>
      <c r="G72" s="160">
        <v>0</v>
      </c>
      <c r="H72" s="163">
        <v>0</v>
      </c>
    </row>
    <row r="73" spans="1:10" ht="12.75">
      <c r="A73" s="311" t="s">
        <v>16</v>
      </c>
      <c r="B73" s="302" t="s">
        <v>312</v>
      </c>
      <c r="C73" s="157" t="s">
        <v>253</v>
      </c>
      <c r="D73" s="159">
        <f>D74+D75+D76+D77+D78+D79</f>
        <v>41410</v>
      </c>
      <c r="E73" s="159">
        <f>E74+E75+E76+E77+E78+E79</f>
        <v>56110</v>
      </c>
      <c r="F73" s="159">
        <f>F74+F75+F76+F77+F78+F79</f>
        <v>0</v>
      </c>
      <c r="G73" s="159">
        <f>G74+G75+G76+G77+G78+G79</f>
        <v>0</v>
      </c>
      <c r="H73" s="162">
        <f>H74+H75+H76+H77+H78+H79</f>
        <v>0</v>
      </c>
      <c r="I73" s="17"/>
      <c r="J73" s="17"/>
    </row>
    <row r="74" spans="1:10" ht="12.75">
      <c r="A74" s="311"/>
      <c r="B74" s="302"/>
      <c r="C74" s="158" t="s">
        <v>259</v>
      </c>
      <c r="D74" s="160">
        <f aca="true" t="shared" si="3" ref="D74:H79">D81+D88</f>
        <v>0</v>
      </c>
      <c r="E74" s="160">
        <f t="shared" si="3"/>
        <v>0</v>
      </c>
      <c r="F74" s="160">
        <f t="shared" si="3"/>
        <v>0</v>
      </c>
      <c r="G74" s="160">
        <f t="shared" si="3"/>
        <v>0</v>
      </c>
      <c r="H74" s="163">
        <f t="shared" si="3"/>
        <v>0</v>
      </c>
      <c r="J74" s="17"/>
    </row>
    <row r="75" spans="1:8" ht="12.75">
      <c r="A75" s="311"/>
      <c r="B75" s="302"/>
      <c r="C75" s="158" t="s">
        <v>254</v>
      </c>
      <c r="D75" s="160">
        <f t="shared" si="3"/>
        <v>16410</v>
      </c>
      <c r="E75" s="160">
        <f t="shared" si="3"/>
        <v>17820</v>
      </c>
      <c r="F75" s="160">
        <f t="shared" si="3"/>
        <v>0</v>
      </c>
      <c r="G75" s="160">
        <f t="shared" si="3"/>
        <v>0</v>
      </c>
      <c r="H75" s="163">
        <f t="shared" si="3"/>
        <v>0</v>
      </c>
    </row>
    <row r="76" spans="1:8" ht="12.75">
      <c r="A76" s="311"/>
      <c r="B76" s="302"/>
      <c r="C76" s="158" t="s">
        <v>255</v>
      </c>
      <c r="D76" s="160">
        <f t="shared" si="3"/>
        <v>0</v>
      </c>
      <c r="E76" s="160">
        <f t="shared" si="3"/>
        <v>0</v>
      </c>
      <c r="F76" s="160">
        <f t="shared" si="3"/>
        <v>0</v>
      </c>
      <c r="G76" s="160">
        <f t="shared" si="3"/>
        <v>0</v>
      </c>
      <c r="H76" s="163">
        <f t="shared" si="3"/>
        <v>0</v>
      </c>
    </row>
    <row r="77" spans="1:8" ht="38.25">
      <c r="A77" s="311"/>
      <c r="B77" s="302"/>
      <c r="C77" s="158" t="s">
        <v>256</v>
      </c>
      <c r="D77" s="160">
        <f t="shared" si="3"/>
        <v>0</v>
      </c>
      <c r="E77" s="160">
        <f t="shared" si="3"/>
        <v>0</v>
      </c>
      <c r="F77" s="160">
        <f t="shared" si="3"/>
        <v>0</v>
      </c>
      <c r="G77" s="160">
        <f t="shared" si="3"/>
        <v>0</v>
      </c>
      <c r="H77" s="163">
        <f t="shared" si="3"/>
        <v>0</v>
      </c>
    </row>
    <row r="78" spans="1:8" ht="38.25">
      <c r="A78" s="311"/>
      <c r="B78" s="302"/>
      <c r="C78" s="158" t="s">
        <v>257</v>
      </c>
      <c r="D78" s="160">
        <f t="shared" si="3"/>
        <v>0</v>
      </c>
      <c r="E78" s="160">
        <f t="shared" si="3"/>
        <v>0</v>
      </c>
      <c r="F78" s="160">
        <f t="shared" si="3"/>
        <v>0</v>
      </c>
      <c r="G78" s="160">
        <f t="shared" si="3"/>
        <v>0</v>
      </c>
      <c r="H78" s="163">
        <f t="shared" si="3"/>
        <v>0</v>
      </c>
    </row>
    <row r="79" spans="1:8" ht="25.5">
      <c r="A79" s="311"/>
      <c r="B79" s="302"/>
      <c r="C79" s="158" t="s">
        <v>258</v>
      </c>
      <c r="D79" s="160">
        <f t="shared" si="3"/>
        <v>25000</v>
      </c>
      <c r="E79" s="160">
        <f t="shared" si="3"/>
        <v>38290</v>
      </c>
      <c r="F79" s="160">
        <f t="shared" si="3"/>
        <v>0</v>
      </c>
      <c r="G79" s="160">
        <f t="shared" si="3"/>
        <v>0</v>
      </c>
      <c r="H79" s="163">
        <f t="shared" si="3"/>
        <v>0</v>
      </c>
    </row>
    <row r="80" spans="1:10" ht="12.75">
      <c r="A80" s="310" t="s">
        <v>164</v>
      </c>
      <c r="B80" s="308" t="s">
        <v>323</v>
      </c>
      <c r="C80" s="157" t="s">
        <v>253</v>
      </c>
      <c r="D80" s="159">
        <f>D81+D82+D83+D84+D85+D86</f>
        <v>25000</v>
      </c>
      <c r="E80" s="159">
        <f>E81+E82+E83+E84+E85+E86</f>
        <v>38290</v>
      </c>
      <c r="F80" s="159">
        <f>F81+F82+F83+F84+F85+F86</f>
        <v>0</v>
      </c>
      <c r="G80" s="159">
        <f>G81+G82+G83+G84+G85+G86</f>
        <v>0</v>
      </c>
      <c r="H80" s="162">
        <f>H81+H82+H83+H84+H85+H86</f>
        <v>0</v>
      </c>
      <c r="I80" s="17"/>
      <c r="J80" s="17"/>
    </row>
    <row r="81" spans="1:10" ht="12.75">
      <c r="A81" s="310"/>
      <c r="B81" s="308"/>
      <c r="C81" s="158" t="s">
        <v>259</v>
      </c>
      <c r="D81" s="160">
        <v>0</v>
      </c>
      <c r="E81" s="160">
        <v>0</v>
      </c>
      <c r="F81" s="160">
        <v>0</v>
      </c>
      <c r="G81" s="160">
        <v>0</v>
      </c>
      <c r="H81" s="163">
        <v>0</v>
      </c>
      <c r="J81" s="17"/>
    </row>
    <row r="82" spans="1:8" ht="12.75">
      <c r="A82" s="310"/>
      <c r="B82" s="308"/>
      <c r="C82" s="158" t="s">
        <v>254</v>
      </c>
      <c r="D82" s="160">
        <v>0</v>
      </c>
      <c r="E82" s="160">
        <v>0</v>
      </c>
      <c r="F82" s="160">
        <v>0</v>
      </c>
      <c r="G82" s="160">
        <v>0</v>
      </c>
      <c r="H82" s="163">
        <v>0</v>
      </c>
    </row>
    <row r="83" spans="1:8" ht="12.75">
      <c r="A83" s="310"/>
      <c r="B83" s="308"/>
      <c r="C83" s="158" t="s">
        <v>255</v>
      </c>
      <c r="D83" s="160">
        <v>0</v>
      </c>
      <c r="E83" s="160">
        <v>0</v>
      </c>
      <c r="F83" s="160">
        <v>0</v>
      </c>
      <c r="G83" s="160">
        <v>0</v>
      </c>
      <c r="H83" s="163">
        <v>0</v>
      </c>
    </row>
    <row r="84" spans="1:8" ht="38.25">
      <c r="A84" s="310"/>
      <c r="B84" s="308"/>
      <c r="C84" s="158" t="s">
        <v>256</v>
      </c>
      <c r="D84" s="160">
        <v>0</v>
      </c>
      <c r="E84" s="160">
        <v>0</v>
      </c>
      <c r="F84" s="160">
        <v>0</v>
      </c>
      <c r="G84" s="160">
        <v>0</v>
      </c>
      <c r="H84" s="163">
        <v>0</v>
      </c>
    </row>
    <row r="85" spans="1:8" ht="38.25">
      <c r="A85" s="310"/>
      <c r="B85" s="308"/>
      <c r="C85" s="158" t="s">
        <v>257</v>
      </c>
      <c r="D85" s="160">
        <v>0</v>
      </c>
      <c r="E85" s="160">
        <v>0</v>
      </c>
      <c r="F85" s="160">
        <v>0</v>
      </c>
      <c r="G85" s="160">
        <v>0</v>
      </c>
      <c r="H85" s="163">
        <v>0</v>
      </c>
    </row>
    <row r="86" spans="1:8" ht="25.5">
      <c r="A86" s="310"/>
      <c r="B86" s="308"/>
      <c r="C86" s="158" t="s">
        <v>258</v>
      </c>
      <c r="D86" s="160">
        <v>25000</v>
      </c>
      <c r="E86" s="160">
        <v>38290</v>
      </c>
      <c r="F86" s="160">
        <v>0</v>
      </c>
      <c r="G86" s="160">
        <v>0</v>
      </c>
      <c r="H86" s="163">
        <v>0</v>
      </c>
    </row>
    <row r="87" spans="1:10" ht="12.75">
      <c r="A87" s="310" t="s">
        <v>166</v>
      </c>
      <c r="B87" s="308" t="s">
        <v>165</v>
      </c>
      <c r="C87" s="157" t="s">
        <v>253</v>
      </c>
      <c r="D87" s="159">
        <f>D88+D89+D90+D91+D92+D93</f>
        <v>16410</v>
      </c>
      <c r="E87" s="159">
        <f>E88+E89+E90+E91+E92+E93</f>
        <v>17820</v>
      </c>
      <c r="F87" s="159">
        <f>F88+F89+F90+F91+F92+F93</f>
        <v>0</v>
      </c>
      <c r="G87" s="159">
        <f>G88+G89+G90+G91+G92+G93</f>
        <v>0</v>
      </c>
      <c r="H87" s="162">
        <f>H88+H89+H90+H91+H92+H93</f>
        <v>0</v>
      </c>
      <c r="I87" s="17"/>
      <c r="J87" s="17"/>
    </row>
    <row r="88" spans="1:10" ht="12.75">
      <c r="A88" s="310"/>
      <c r="B88" s="308"/>
      <c r="C88" s="158" t="s">
        <v>259</v>
      </c>
      <c r="D88" s="160">
        <v>0</v>
      </c>
      <c r="E88" s="160">
        <v>0</v>
      </c>
      <c r="F88" s="160">
        <v>0</v>
      </c>
      <c r="G88" s="160">
        <v>0</v>
      </c>
      <c r="H88" s="163">
        <v>0</v>
      </c>
      <c r="J88" s="17"/>
    </row>
    <row r="89" spans="1:8" ht="12.75">
      <c r="A89" s="310"/>
      <c r="B89" s="308"/>
      <c r="C89" s="158" t="s">
        <v>254</v>
      </c>
      <c r="D89" s="160">
        <v>16410</v>
      </c>
      <c r="E89" s="160">
        <v>17820</v>
      </c>
      <c r="F89" s="160">
        <v>0</v>
      </c>
      <c r="G89" s="160">
        <v>0</v>
      </c>
      <c r="H89" s="163">
        <v>0</v>
      </c>
    </row>
    <row r="90" spans="1:8" ht="12.75">
      <c r="A90" s="310"/>
      <c r="B90" s="308"/>
      <c r="C90" s="158" t="s">
        <v>255</v>
      </c>
      <c r="D90" s="160">
        <v>0</v>
      </c>
      <c r="E90" s="160">
        <v>0</v>
      </c>
      <c r="F90" s="160">
        <v>0</v>
      </c>
      <c r="G90" s="160">
        <v>0</v>
      </c>
      <c r="H90" s="163">
        <v>0</v>
      </c>
    </row>
    <row r="91" spans="1:8" ht="38.25">
      <c r="A91" s="310"/>
      <c r="B91" s="308"/>
      <c r="C91" s="158" t="s">
        <v>256</v>
      </c>
      <c r="D91" s="160">
        <v>0</v>
      </c>
      <c r="E91" s="160">
        <v>0</v>
      </c>
      <c r="F91" s="160">
        <v>0</v>
      </c>
      <c r="G91" s="160">
        <v>0</v>
      </c>
      <c r="H91" s="163">
        <v>0</v>
      </c>
    </row>
    <row r="92" spans="1:8" ht="38.25">
      <c r="A92" s="310"/>
      <c r="B92" s="308"/>
      <c r="C92" s="158" t="s">
        <v>257</v>
      </c>
      <c r="D92" s="160">
        <v>0</v>
      </c>
      <c r="E92" s="160">
        <v>0</v>
      </c>
      <c r="F92" s="160">
        <v>0</v>
      </c>
      <c r="G92" s="160">
        <v>0</v>
      </c>
      <c r="H92" s="163">
        <v>0</v>
      </c>
    </row>
    <row r="93" spans="1:8" ht="25.5">
      <c r="A93" s="310"/>
      <c r="B93" s="308"/>
      <c r="C93" s="158" t="s">
        <v>258</v>
      </c>
      <c r="D93" s="160">
        <v>0</v>
      </c>
      <c r="E93" s="160">
        <v>0</v>
      </c>
      <c r="F93" s="160">
        <v>0</v>
      </c>
      <c r="G93" s="160">
        <v>0</v>
      </c>
      <c r="H93" s="163">
        <v>0</v>
      </c>
    </row>
    <row r="94" spans="1:10" ht="12.75">
      <c r="A94" s="315" t="s">
        <v>327</v>
      </c>
      <c r="B94" s="302" t="s">
        <v>312</v>
      </c>
      <c r="C94" s="157" t="s">
        <v>253</v>
      </c>
      <c r="D94" s="159">
        <f>D95+D96+D97+D98+D99+D100</f>
        <v>20475.88</v>
      </c>
      <c r="E94" s="159">
        <f>E95+E96+E97+E98+E99+E100</f>
        <v>21079.71</v>
      </c>
      <c r="F94" s="159">
        <f>F95+F96+F97+F98+F99+F100</f>
        <v>21701.66</v>
      </c>
      <c r="G94" s="159">
        <f>G95+G96+G97+G98+G99+G100</f>
        <v>23772.95</v>
      </c>
      <c r="H94" s="162">
        <f>H95+H96+H97+H98+H99+H100</f>
        <v>26045.15</v>
      </c>
      <c r="I94" s="17"/>
      <c r="J94" s="17"/>
    </row>
    <row r="95" spans="1:10" ht="12.75">
      <c r="A95" s="315"/>
      <c r="B95" s="302"/>
      <c r="C95" s="158" t="s">
        <v>259</v>
      </c>
      <c r="D95" s="160">
        <f aca="true" t="shared" si="4" ref="D95:H100">D102+D109+D116</f>
        <v>348.2</v>
      </c>
      <c r="E95" s="160">
        <f t="shared" si="4"/>
        <v>348.2</v>
      </c>
      <c r="F95" s="160">
        <f t="shared" si="4"/>
        <v>348.2</v>
      </c>
      <c r="G95" s="160">
        <f t="shared" si="4"/>
        <v>348.2</v>
      </c>
      <c r="H95" s="163">
        <f t="shared" si="4"/>
        <v>348.2</v>
      </c>
      <c r="J95" s="17"/>
    </row>
    <row r="96" spans="1:8" ht="12.75">
      <c r="A96" s="315"/>
      <c r="B96" s="302"/>
      <c r="C96" s="158" t="s">
        <v>254</v>
      </c>
      <c r="D96" s="160">
        <f t="shared" si="4"/>
        <v>20127.68</v>
      </c>
      <c r="E96" s="160">
        <f t="shared" si="4"/>
        <v>20731.51</v>
      </c>
      <c r="F96" s="160">
        <f t="shared" si="4"/>
        <v>21353.46</v>
      </c>
      <c r="G96" s="160">
        <f t="shared" si="4"/>
        <v>23424.75</v>
      </c>
      <c r="H96" s="163">
        <f t="shared" si="4"/>
        <v>25696.95</v>
      </c>
    </row>
    <row r="97" spans="1:8" ht="12.75">
      <c r="A97" s="315"/>
      <c r="B97" s="302"/>
      <c r="C97" s="158" t="s">
        <v>255</v>
      </c>
      <c r="D97" s="160">
        <f t="shared" si="4"/>
        <v>0</v>
      </c>
      <c r="E97" s="160">
        <f t="shared" si="4"/>
        <v>0</v>
      </c>
      <c r="F97" s="160">
        <f t="shared" si="4"/>
        <v>0</v>
      </c>
      <c r="G97" s="160">
        <f t="shared" si="4"/>
        <v>0</v>
      </c>
      <c r="H97" s="163">
        <f t="shared" si="4"/>
        <v>0</v>
      </c>
    </row>
    <row r="98" spans="1:8" ht="38.25">
      <c r="A98" s="315"/>
      <c r="B98" s="302"/>
      <c r="C98" s="158" t="s">
        <v>256</v>
      </c>
      <c r="D98" s="160">
        <f t="shared" si="4"/>
        <v>0</v>
      </c>
      <c r="E98" s="160">
        <f t="shared" si="4"/>
        <v>0</v>
      </c>
      <c r="F98" s="160">
        <f t="shared" si="4"/>
        <v>0</v>
      </c>
      <c r="G98" s="160">
        <f t="shared" si="4"/>
        <v>0</v>
      </c>
      <c r="H98" s="163">
        <f t="shared" si="4"/>
        <v>0</v>
      </c>
    </row>
    <row r="99" spans="1:8" ht="38.25">
      <c r="A99" s="315"/>
      <c r="B99" s="302"/>
      <c r="C99" s="158" t="s">
        <v>257</v>
      </c>
      <c r="D99" s="160">
        <f t="shared" si="4"/>
        <v>0</v>
      </c>
      <c r="E99" s="160">
        <f t="shared" si="4"/>
        <v>0</v>
      </c>
      <c r="F99" s="160">
        <f t="shared" si="4"/>
        <v>0</v>
      </c>
      <c r="G99" s="160">
        <f t="shared" si="4"/>
        <v>0</v>
      </c>
      <c r="H99" s="163">
        <f t="shared" si="4"/>
        <v>0</v>
      </c>
    </row>
    <row r="100" spans="1:8" ht="25.5">
      <c r="A100" s="315"/>
      <c r="B100" s="302"/>
      <c r="C100" s="158" t="s">
        <v>258</v>
      </c>
      <c r="D100" s="160">
        <f t="shared" si="4"/>
        <v>0</v>
      </c>
      <c r="E100" s="160">
        <f t="shared" si="4"/>
        <v>0</v>
      </c>
      <c r="F100" s="160">
        <f t="shared" si="4"/>
        <v>0</v>
      </c>
      <c r="G100" s="160">
        <f t="shared" si="4"/>
        <v>0</v>
      </c>
      <c r="H100" s="163">
        <f t="shared" si="4"/>
        <v>0</v>
      </c>
    </row>
    <row r="101" spans="1:10" ht="12.75">
      <c r="A101" s="306" t="s">
        <v>314</v>
      </c>
      <c r="B101" s="308" t="s">
        <v>324</v>
      </c>
      <c r="C101" s="157" t="s">
        <v>253</v>
      </c>
      <c r="D101" s="159">
        <f>D102+D103+D104+D105+D106+D107</f>
        <v>228.2</v>
      </c>
      <c r="E101" s="159">
        <f>E102+E103+E104+E105+E106+E107</f>
        <v>228.2</v>
      </c>
      <c r="F101" s="159">
        <f>F102+F103+F104+F105+F106+F107</f>
        <v>228.2</v>
      </c>
      <c r="G101" s="159">
        <f>G102+G103+G104+G105+G106+G107</f>
        <v>228.2</v>
      </c>
      <c r="H101" s="162">
        <f>H102+H103+H104+H105+H106+H107</f>
        <v>228.2</v>
      </c>
      <c r="I101" s="17"/>
      <c r="J101" s="17"/>
    </row>
    <row r="102" spans="1:10" ht="12.75">
      <c r="A102" s="306"/>
      <c r="B102" s="308"/>
      <c r="C102" s="158" t="s">
        <v>259</v>
      </c>
      <c r="D102" s="160">
        <v>228.2</v>
      </c>
      <c r="E102" s="160">
        <v>228.2</v>
      </c>
      <c r="F102" s="160">
        <v>228.2</v>
      </c>
      <c r="G102" s="160">
        <v>228.2</v>
      </c>
      <c r="H102" s="163">
        <v>228.2</v>
      </c>
      <c r="J102" s="17"/>
    </row>
    <row r="103" spans="1:8" ht="12.75">
      <c r="A103" s="306"/>
      <c r="B103" s="308"/>
      <c r="C103" s="158" t="s">
        <v>254</v>
      </c>
      <c r="D103" s="160">
        <v>0</v>
      </c>
      <c r="E103" s="160">
        <v>0</v>
      </c>
      <c r="F103" s="160">
        <v>0</v>
      </c>
      <c r="G103" s="160">
        <v>0</v>
      </c>
      <c r="H103" s="163">
        <v>0</v>
      </c>
    </row>
    <row r="104" spans="1:8" ht="12.75">
      <c r="A104" s="306"/>
      <c r="B104" s="308"/>
      <c r="C104" s="158" t="s">
        <v>255</v>
      </c>
      <c r="D104" s="160">
        <v>0</v>
      </c>
      <c r="E104" s="160">
        <v>0</v>
      </c>
      <c r="F104" s="160">
        <v>0</v>
      </c>
      <c r="G104" s="160">
        <v>0</v>
      </c>
      <c r="H104" s="163">
        <v>0</v>
      </c>
    </row>
    <row r="105" spans="1:8" ht="38.25">
      <c r="A105" s="306"/>
      <c r="B105" s="308"/>
      <c r="C105" s="158" t="s">
        <v>256</v>
      </c>
      <c r="D105" s="160">
        <v>0</v>
      </c>
      <c r="E105" s="160">
        <v>0</v>
      </c>
      <c r="F105" s="160">
        <v>0</v>
      </c>
      <c r="G105" s="160">
        <v>0</v>
      </c>
      <c r="H105" s="163">
        <v>0</v>
      </c>
    </row>
    <row r="106" spans="1:8" ht="38.25">
      <c r="A106" s="306"/>
      <c r="B106" s="308"/>
      <c r="C106" s="158" t="s">
        <v>257</v>
      </c>
      <c r="D106" s="160">
        <v>0</v>
      </c>
      <c r="E106" s="160">
        <v>0</v>
      </c>
      <c r="F106" s="160">
        <v>0</v>
      </c>
      <c r="G106" s="160">
        <v>0</v>
      </c>
      <c r="H106" s="163">
        <v>0</v>
      </c>
    </row>
    <row r="107" spans="1:8" ht="25.5">
      <c r="A107" s="306"/>
      <c r="B107" s="308"/>
      <c r="C107" s="158" t="s">
        <v>258</v>
      </c>
      <c r="D107" s="160">
        <v>0</v>
      </c>
      <c r="E107" s="160">
        <v>0</v>
      </c>
      <c r="F107" s="160">
        <v>0</v>
      </c>
      <c r="G107" s="160">
        <v>0</v>
      </c>
      <c r="H107" s="163">
        <v>0</v>
      </c>
    </row>
    <row r="108" spans="1:10" ht="12.75">
      <c r="A108" s="306" t="s">
        <v>315</v>
      </c>
      <c r="B108" s="308" t="s">
        <v>325</v>
      </c>
      <c r="C108" s="157" t="s">
        <v>253</v>
      </c>
      <c r="D108" s="159">
        <f>D109+D110+D111+D112+D113+D114</f>
        <v>120</v>
      </c>
      <c r="E108" s="159">
        <f>E109+E110+E111+E112+E113+E114</f>
        <v>120</v>
      </c>
      <c r="F108" s="159">
        <f>F109+F110+F111+F112+F113+F114</f>
        <v>120</v>
      </c>
      <c r="G108" s="159">
        <f>G109+G110+G111+G112+G113+G114</f>
        <v>120</v>
      </c>
      <c r="H108" s="162">
        <f>H109+H110+H111+H112+H113+H114</f>
        <v>120</v>
      </c>
      <c r="I108" s="17"/>
      <c r="J108" s="17"/>
    </row>
    <row r="109" spans="1:10" ht="12.75">
      <c r="A109" s="306"/>
      <c r="B109" s="308"/>
      <c r="C109" s="158" t="s">
        <v>259</v>
      </c>
      <c r="D109" s="160">
        <v>120</v>
      </c>
      <c r="E109" s="160">
        <v>120</v>
      </c>
      <c r="F109" s="160">
        <v>120</v>
      </c>
      <c r="G109" s="160">
        <v>120</v>
      </c>
      <c r="H109" s="163">
        <v>120</v>
      </c>
      <c r="J109" s="17"/>
    </row>
    <row r="110" spans="1:8" ht="12.75">
      <c r="A110" s="306"/>
      <c r="B110" s="308"/>
      <c r="C110" s="158" t="s">
        <v>254</v>
      </c>
      <c r="D110" s="160">
        <v>0</v>
      </c>
      <c r="E110" s="160">
        <v>0</v>
      </c>
      <c r="F110" s="160">
        <v>0</v>
      </c>
      <c r="G110" s="160">
        <v>0</v>
      </c>
      <c r="H110" s="163">
        <v>0</v>
      </c>
    </row>
    <row r="111" spans="1:8" ht="12.75">
      <c r="A111" s="306"/>
      <c r="B111" s="308"/>
      <c r="C111" s="158" t="s">
        <v>255</v>
      </c>
      <c r="D111" s="160">
        <v>0</v>
      </c>
      <c r="E111" s="160">
        <v>0</v>
      </c>
      <c r="F111" s="160">
        <v>0</v>
      </c>
      <c r="G111" s="160">
        <v>0</v>
      </c>
      <c r="H111" s="163">
        <v>0</v>
      </c>
    </row>
    <row r="112" spans="1:8" ht="38.25">
      <c r="A112" s="306"/>
      <c r="B112" s="308"/>
      <c r="C112" s="158" t="s">
        <v>256</v>
      </c>
      <c r="D112" s="160">
        <v>0</v>
      </c>
      <c r="E112" s="160">
        <v>0</v>
      </c>
      <c r="F112" s="160">
        <v>0</v>
      </c>
      <c r="G112" s="160">
        <v>0</v>
      </c>
      <c r="H112" s="163">
        <v>0</v>
      </c>
    </row>
    <row r="113" spans="1:8" ht="38.25">
      <c r="A113" s="306"/>
      <c r="B113" s="308"/>
      <c r="C113" s="158" t="s">
        <v>257</v>
      </c>
      <c r="D113" s="160">
        <v>0</v>
      </c>
      <c r="E113" s="160">
        <v>0</v>
      </c>
      <c r="F113" s="160">
        <v>0</v>
      </c>
      <c r="G113" s="160">
        <v>0</v>
      </c>
      <c r="H113" s="163">
        <v>0</v>
      </c>
    </row>
    <row r="114" spans="1:8" ht="25.5">
      <c r="A114" s="306"/>
      <c r="B114" s="308"/>
      <c r="C114" s="158" t="s">
        <v>258</v>
      </c>
      <c r="D114" s="160">
        <v>0</v>
      </c>
      <c r="E114" s="160">
        <v>0</v>
      </c>
      <c r="F114" s="160">
        <v>0</v>
      </c>
      <c r="G114" s="160">
        <v>0</v>
      </c>
      <c r="H114" s="163">
        <v>0</v>
      </c>
    </row>
    <row r="115" spans="1:10" ht="12.75">
      <c r="A115" s="306" t="s">
        <v>316</v>
      </c>
      <c r="B115" s="308" t="s">
        <v>326</v>
      </c>
      <c r="C115" s="157" t="s">
        <v>253</v>
      </c>
      <c r="D115" s="159">
        <f>D116+D117+D118+D119+D120+D121</f>
        <v>20127.68</v>
      </c>
      <c r="E115" s="159">
        <f>E116+E117+E118+E119+E120+E121</f>
        <v>20731.51</v>
      </c>
      <c r="F115" s="159">
        <f>F116+F117+F118+F119+F120+F121</f>
        <v>21353.46</v>
      </c>
      <c r="G115" s="159">
        <f>G116+G117+G118+G119+G120+G121</f>
        <v>23424.75</v>
      </c>
      <c r="H115" s="162">
        <f>H116+H117+H118+H119+H120+H121</f>
        <v>25696.95</v>
      </c>
      <c r="I115" s="17"/>
      <c r="J115" s="17"/>
    </row>
    <row r="116" spans="1:10" ht="12.75">
      <c r="A116" s="306"/>
      <c r="B116" s="308"/>
      <c r="C116" s="158" t="s">
        <v>259</v>
      </c>
      <c r="D116" s="160">
        <v>0</v>
      </c>
      <c r="E116" s="160">
        <v>0</v>
      </c>
      <c r="F116" s="160">
        <v>0</v>
      </c>
      <c r="G116" s="160">
        <v>0</v>
      </c>
      <c r="H116" s="163">
        <v>0</v>
      </c>
      <c r="J116" s="17"/>
    </row>
    <row r="117" spans="1:8" ht="12.75">
      <c r="A117" s="306"/>
      <c r="B117" s="308"/>
      <c r="C117" s="158" t="s">
        <v>254</v>
      </c>
      <c r="D117" s="160">
        <f>'Таблица 6'!G22</f>
        <v>20127.68</v>
      </c>
      <c r="E117" s="160">
        <f>'Таблица 6'!H22</f>
        <v>20731.51</v>
      </c>
      <c r="F117" s="160">
        <f>'Таблица 6'!I22</f>
        <v>21353.46</v>
      </c>
      <c r="G117" s="160">
        <f>'Таблица 6'!J22</f>
        <v>23424.75</v>
      </c>
      <c r="H117" s="163">
        <f>'Таблица 6'!K22</f>
        <v>25696.95</v>
      </c>
    </row>
    <row r="118" spans="1:8" ht="12.75">
      <c r="A118" s="306"/>
      <c r="B118" s="308"/>
      <c r="C118" s="158" t="s">
        <v>255</v>
      </c>
      <c r="D118" s="160">
        <v>0</v>
      </c>
      <c r="E118" s="160">
        <v>0</v>
      </c>
      <c r="F118" s="160">
        <v>0</v>
      </c>
      <c r="G118" s="160">
        <v>0</v>
      </c>
      <c r="H118" s="163">
        <v>0</v>
      </c>
    </row>
    <row r="119" spans="1:8" ht="38.25">
      <c r="A119" s="306"/>
      <c r="B119" s="308"/>
      <c r="C119" s="158" t="s">
        <v>256</v>
      </c>
      <c r="D119" s="160">
        <v>0</v>
      </c>
      <c r="E119" s="160">
        <v>0</v>
      </c>
      <c r="F119" s="160">
        <v>0</v>
      </c>
      <c r="G119" s="160">
        <v>0</v>
      </c>
      <c r="H119" s="163">
        <v>0</v>
      </c>
    </row>
    <row r="120" spans="1:8" ht="38.25">
      <c r="A120" s="306"/>
      <c r="B120" s="308"/>
      <c r="C120" s="158" t="s">
        <v>257</v>
      </c>
      <c r="D120" s="160">
        <v>0</v>
      </c>
      <c r="E120" s="160">
        <v>0</v>
      </c>
      <c r="F120" s="160">
        <v>0</v>
      </c>
      <c r="G120" s="160">
        <v>0</v>
      </c>
      <c r="H120" s="163">
        <v>0</v>
      </c>
    </row>
    <row r="121" spans="1:8" ht="26.25" thickBot="1">
      <c r="A121" s="307"/>
      <c r="B121" s="309"/>
      <c r="C121" s="165" t="s">
        <v>258</v>
      </c>
      <c r="D121" s="166">
        <v>0</v>
      </c>
      <c r="E121" s="166">
        <v>0</v>
      </c>
      <c r="F121" s="166">
        <v>0</v>
      </c>
      <c r="G121" s="166">
        <v>0</v>
      </c>
      <c r="H121" s="167">
        <v>0</v>
      </c>
    </row>
  </sheetData>
  <sheetProtection/>
  <mergeCells count="36">
    <mergeCell ref="D7:H7"/>
    <mergeCell ref="A31:A37"/>
    <mergeCell ref="B31:B37"/>
    <mergeCell ref="A94:A100"/>
    <mergeCell ref="B94:B100"/>
    <mergeCell ref="A101:A107"/>
    <mergeCell ref="B101:B107"/>
    <mergeCell ref="B59:B65"/>
    <mergeCell ref="A52:A58"/>
    <mergeCell ref="C7:C8"/>
    <mergeCell ref="A108:A114"/>
    <mergeCell ref="B108:B114"/>
    <mergeCell ref="A66:A72"/>
    <mergeCell ref="B66:B72"/>
    <mergeCell ref="A73:A79"/>
    <mergeCell ref="B73:B79"/>
    <mergeCell ref="A80:A86"/>
    <mergeCell ref="B80:B86"/>
    <mergeCell ref="A87:A93"/>
    <mergeCell ref="B87:B93"/>
    <mergeCell ref="A115:A121"/>
    <mergeCell ref="B115:B121"/>
    <mergeCell ref="A24:A30"/>
    <mergeCell ref="B24:B30"/>
    <mergeCell ref="A38:A44"/>
    <mergeCell ref="B38:B44"/>
    <mergeCell ref="B52:B58"/>
    <mergeCell ref="A45:A51"/>
    <mergeCell ref="B45:B51"/>
    <mergeCell ref="A59:A65"/>
    <mergeCell ref="A7:A8"/>
    <mergeCell ref="B7:B8"/>
    <mergeCell ref="B17:B23"/>
    <mergeCell ref="B10:B16"/>
    <mergeCell ref="A17:A23"/>
    <mergeCell ref="A10:A16"/>
  </mergeCells>
  <printOptions/>
  <pageMargins left="0.3937007874015748" right="0.31496062992125984" top="0.984251968503937" bottom="0.35433070866141736" header="0.5118110236220472" footer="0.2755905511811024"/>
  <pageSetup fitToHeight="18" fitToWidth="1" horizontalDpi="600" verticalDpi="600" orientation="landscape" paperSize="9" scale="86"/>
  <headerFooter alignWithMargins="0">
    <oddFooter>&amp;R&amp;"Times New Roman,обычный"&amp;11П.1.&amp;P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="115" zoomScaleNormal="115" zoomScalePageLayoutView="0" workbookViewId="0" topLeftCell="A22">
      <selection activeCell="L31" sqref="L31"/>
    </sheetView>
  </sheetViews>
  <sheetFormatPr defaultColWidth="8.75390625" defaultRowHeight="12.75"/>
  <cols>
    <col min="1" max="1" width="6.00390625" style="70" customWidth="1"/>
    <col min="2" max="2" width="57.625" style="36" customWidth="1"/>
    <col min="3" max="3" width="16.75390625" style="30" customWidth="1"/>
    <col min="4" max="15" width="9.125" style="30" customWidth="1"/>
    <col min="16" max="21" width="0" style="30" hidden="1" customWidth="1"/>
  </cols>
  <sheetData>
    <row r="1" spans="15:21" ht="18.75">
      <c r="O1" s="35" t="s">
        <v>7</v>
      </c>
      <c r="U1" s="35"/>
    </row>
    <row r="2" spans="1:21" ht="18.75">
      <c r="A2" s="71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>
      <c r="A3" s="71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5" spans="1:21" s="29" customFormat="1" ht="12.75">
      <c r="A5" s="317" t="s">
        <v>37</v>
      </c>
      <c r="B5" s="316" t="s">
        <v>38</v>
      </c>
      <c r="C5" s="316" t="s">
        <v>31</v>
      </c>
      <c r="D5" s="18" t="s">
        <v>32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6"/>
      <c r="Q5" s="26"/>
      <c r="R5" s="26"/>
      <c r="S5" s="26"/>
      <c r="T5" s="27"/>
      <c r="U5" s="27"/>
    </row>
    <row r="6" spans="1:21" s="29" customFormat="1" ht="12.75">
      <c r="A6" s="317"/>
      <c r="B6" s="316"/>
      <c r="C6" s="316"/>
      <c r="D6" s="18">
        <v>2012</v>
      </c>
      <c r="E6" s="18"/>
      <c r="F6" s="18">
        <v>2013</v>
      </c>
      <c r="G6" s="18"/>
      <c r="H6" s="18">
        <v>2014</v>
      </c>
      <c r="I6" s="18"/>
      <c r="J6" s="18">
        <v>2015</v>
      </c>
      <c r="K6" s="18"/>
      <c r="L6" s="18">
        <v>2016</v>
      </c>
      <c r="M6" s="18"/>
      <c r="N6" s="18">
        <v>2017</v>
      </c>
      <c r="O6" s="18"/>
      <c r="P6" s="27">
        <v>2018</v>
      </c>
      <c r="Q6" s="18"/>
      <c r="R6" s="18">
        <v>2019</v>
      </c>
      <c r="S6" s="18"/>
      <c r="T6" s="18">
        <v>2020</v>
      </c>
      <c r="U6" s="18"/>
    </row>
    <row r="7" spans="1:21" s="29" customFormat="1" ht="25.5">
      <c r="A7" s="317"/>
      <c r="B7" s="316"/>
      <c r="C7" s="316"/>
      <c r="D7" s="14" t="s">
        <v>41</v>
      </c>
      <c r="E7" s="14" t="s">
        <v>42</v>
      </c>
      <c r="F7" s="14" t="s">
        <v>41</v>
      </c>
      <c r="G7" s="14" t="s">
        <v>42</v>
      </c>
      <c r="H7" s="14" t="s">
        <v>41</v>
      </c>
      <c r="I7" s="14" t="s">
        <v>42</v>
      </c>
      <c r="J7" s="14" t="s">
        <v>41</v>
      </c>
      <c r="K7" s="14" t="s">
        <v>42</v>
      </c>
      <c r="L7" s="14" t="s">
        <v>41</v>
      </c>
      <c r="M7" s="14" t="s">
        <v>42</v>
      </c>
      <c r="N7" s="14" t="s">
        <v>41</v>
      </c>
      <c r="O7" s="14" t="s">
        <v>42</v>
      </c>
      <c r="P7" s="38" t="s">
        <v>41</v>
      </c>
      <c r="Q7" s="14" t="s">
        <v>42</v>
      </c>
      <c r="R7" s="14" t="s">
        <v>41</v>
      </c>
      <c r="S7" s="14" t="s">
        <v>42</v>
      </c>
      <c r="T7" s="14" t="s">
        <v>41</v>
      </c>
      <c r="U7" s="14"/>
    </row>
    <row r="8" spans="1:21" s="37" customFormat="1" ht="12.75">
      <c r="A8" s="72">
        <v>1</v>
      </c>
      <c r="B8" s="14">
        <v>2</v>
      </c>
      <c r="C8" s="31">
        <v>3</v>
      </c>
      <c r="D8" s="14">
        <v>4</v>
      </c>
      <c r="E8" s="31">
        <v>5</v>
      </c>
      <c r="F8" s="14">
        <v>6</v>
      </c>
      <c r="G8" s="31">
        <v>7</v>
      </c>
      <c r="H8" s="14">
        <v>8</v>
      </c>
      <c r="I8" s="31">
        <v>9</v>
      </c>
      <c r="J8" s="14">
        <v>10</v>
      </c>
      <c r="K8" s="31">
        <v>11</v>
      </c>
      <c r="L8" s="14">
        <v>12</v>
      </c>
      <c r="M8" s="31">
        <v>13</v>
      </c>
      <c r="N8" s="14">
        <v>14</v>
      </c>
      <c r="O8" s="31">
        <v>15</v>
      </c>
      <c r="P8" s="38">
        <v>18</v>
      </c>
      <c r="Q8" s="31">
        <v>19</v>
      </c>
      <c r="R8" s="14">
        <v>20</v>
      </c>
      <c r="S8" s="31">
        <v>21</v>
      </c>
      <c r="T8" s="14">
        <v>22</v>
      </c>
      <c r="U8" s="14"/>
    </row>
    <row r="9" spans="1:21" ht="12.75">
      <c r="A9" s="73" t="str">
        <f>'Таблица 1'!A8</f>
        <v>Государственная программа Приморского края «Развитие рыбохозяйственного комплекса Приморского края на 2013-2017 годы»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39"/>
      <c r="Q9" s="39"/>
      <c r="R9" s="39"/>
      <c r="S9" s="39"/>
      <c r="T9" s="40"/>
      <c r="U9" s="23"/>
    </row>
    <row r="10" spans="1:21" ht="12.75">
      <c r="A10" s="32" t="e">
        <f>'Таблица 1'!#REF!</f>
        <v>#REF!</v>
      </c>
      <c r="B10" s="32" t="e">
        <f>'Таблица 1'!#REF!</f>
        <v>#REF!</v>
      </c>
      <c r="C10" s="28" t="e">
        <f>'Таблица 1'!#REF!</f>
        <v>#REF!</v>
      </c>
      <c r="D10" s="14"/>
      <c r="E10" s="14"/>
      <c r="F10" s="14"/>
      <c r="G10" s="44"/>
      <c r="H10" s="15"/>
      <c r="I10" s="44"/>
      <c r="J10" s="14"/>
      <c r="K10" s="44"/>
      <c r="L10" s="14"/>
      <c r="M10" s="44"/>
      <c r="N10" s="14"/>
      <c r="O10" s="44"/>
      <c r="P10" s="38">
        <v>161.3</v>
      </c>
      <c r="Q10" s="14"/>
      <c r="R10" s="14">
        <v>158.3</v>
      </c>
      <c r="S10" s="14"/>
      <c r="T10" s="14">
        <v>156</v>
      </c>
      <c r="U10" s="14"/>
    </row>
    <row r="11" spans="1:21" ht="12.75">
      <c r="A11" s="32" t="e">
        <f>'Таблица 1'!#REF!</f>
        <v>#REF!</v>
      </c>
      <c r="B11" s="32" t="e">
        <f>'Таблица 1'!#REF!</f>
        <v>#REF!</v>
      </c>
      <c r="C11" s="28" t="e">
        <f>'Таблица 1'!#REF!</f>
        <v>#REF!</v>
      </c>
      <c r="D11" s="14"/>
      <c r="E11" s="14"/>
      <c r="F11" s="14"/>
      <c r="G11" s="44"/>
      <c r="H11" s="15"/>
      <c r="I11" s="44"/>
      <c r="J11" s="14"/>
      <c r="K11" s="44"/>
      <c r="L11" s="14"/>
      <c r="M11" s="44"/>
      <c r="N11" s="14"/>
      <c r="O11" s="44"/>
      <c r="P11" s="38">
        <v>25.8</v>
      </c>
      <c r="Q11" s="14"/>
      <c r="R11" s="14">
        <v>24.8</v>
      </c>
      <c r="S11" s="14"/>
      <c r="T11" s="14">
        <v>23.7</v>
      </c>
      <c r="U11" s="14"/>
    </row>
    <row r="12" spans="1:21" ht="12.75">
      <c r="A12" s="32" t="e">
        <f>'Таблица 1'!#REF!</f>
        <v>#REF!</v>
      </c>
      <c r="B12" s="32" t="e">
        <f>'Таблица 1'!#REF!</f>
        <v>#REF!</v>
      </c>
      <c r="C12" s="28" t="e">
        <f>'Таблица 1'!#REF!</f>
        <v>#REF!</v>
      </c>
      <c r="D12" s="14"/>
      <c r="E12" s="14"/>
      <c r="F12" s="14"/>
      <c r="G12" s="44"/>
      <c r="H12" s="15"/>
      <c r="I12" s="44"/>
      <c r="J12" s="14"/>
      <c r="K12" s="44"/>
      <c r="L12" s="14"/>
      <c r="M12" s="44"/>
      <c r="N12" s="14"/>
      <c r="O12" s="44"/>
      <c r="P12" s="38">
        <v>216.7</v>
      </c>
      <c r="Q12" s="14"/>
      <c r="R12" s="14">
        <v>221.7</v>
      </c>
      <c r="S12" s="14"/>
      <c r="T12" s="14">
        <v>226.8</v>
      </c>
      <c r="U12" s="14"/>
    </row>
    <row r="13" spans="1:21" ht="12.75">
      <c r="A13" s="32" t="e">
        <f>'Таблица 1'!#REF!</f>
        <v>#REF!</v>
      </c>
      <c r="B13" s="32" t="e">
        <f>'Таблица 1'!#REF!</f>
        <v>#REF!</v>
      </c>
      <c r="C13" s="28" t="e">
        <f>'Таблица 1'!#REF!</f>
        <v>#REF!</v>
      </c>
      <c r="D13" s="14"/>
      <c r="E13" s="14"/>
      <c r="F13" s="14"/>
      <c r="G13" s="44"/>
      <c r="H13" s="15"/>
      <c r="I13" s="44"/>
      <c r="J13" s="14"/>
      <c r="K13" s="44"/>
      <c r="L13" s="14"/>
      <c r="M13" s="44"/>
      <c r="N13" s="14"/>
      <c r="O13" s="44"/>
      <c r="P13" s="38">
        <v>190.3</v>
      </c>
      <c r="Q13" s="14"/>
      <c r="R13" s="14">
        <v>184</v>
      </c>
      <c r="S13" s="14"/>
      <c r="T13" s="14">
        <v>178.9</v>
      </c>
      <c r="U13" s="14"/>
    </row>
    <row r="14" spans="1:21" ht="12.75">
      <c r="A14" s="32" t="e">
        <f>'Таблица 1'!#REF!</f>
        <v>#REF!</v>
      </c>
      <c r="B14" s="32" t="e">
        <f>'Таблица 1'!#REF!</f>
        <v>#REF!</v>
      </c>
      <c r="C14" s="28" t="e">
        <f>'Таблица 1'!#REF!</f>
        <v>#REF!</v>
      </c>
      <c r="D14" s="14"/>
      <c r="E14" s="14"/>
      <c r="F14" s="14"/>
      <c r="G14" s="43"/>
      <c r="H14" s="15"/>
      <c r="I14" s="43"/>
      <c r="J14" s="14"/>
      <c r="K14" s="43"/>
      <c r="L14" s="14"/>
      <c r="M14" s="43"/>
      <c r="N14" s="14"/>
      <c r="O14" s="43"/>
      <c r="P14" s="38">
        <v>0.53</v>
      </c>
      <c r="Q14" s="14"/>
      <c r="R14" s="14">
        <v>0.51</v>
      </c>
      <c r="S14" s="14"/>
      <c r="T14" s="14">
        <v>0.5</v>
      </c>
      <c r="U14" s="14"/>
    </row>
    <row r="15" spans="1:21" ht="12.75">
      <c r="A15" s="73" t="str">
        <f>'Таблица 2'!A19</f>
        <v>Подпрограмма №4 «Развитие системы государственного управления»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9"/>
      <c r="Q15" s="39"/>
      <c r="R15" s="39"/>
      <c r="S15" s="39"/>
      <c r="T15" s="40"/>
      <c r="U15"/>
    </row>
    <row r="16" spans="1:21" ht="12.75">
      <c r="A16" s="32" t="e">
        <f>'Таблица 1'!#REF!</f>
        <v>#REF!</v>
      </c>
      <c r="B16" s="32" t="e">
        <f>'Таблица 1'!#REF!</f>
        <v>#REF!</v>
      </c>
      <c r="C16" s="28" t="e">
        <f>'Таблица 1'!#REF!</f>
        <v>#REF!</v>
      </c>
      <c r="D16" s="14"/>
      <c r="E16" s="14"/>
      <c r="F16" s="14"/>
      <c r="G16" s="43"/>
      <c r="H16" s="15"/>
      <c r="I16" s="43"/>
      <c r="J16" s="14"/>
      <c r="K16" s="43"/>
      <c r="L16" s="14"/>
      <c r="M16" s="43"/>
      <c r="N16" s="14"/>
      <c r="O16" s="43"/>
      <c r="P16" s="38">
        <v>86</v>
      </c>
      <c r="Q16" s="14"/>
      <c r="R16" s="14">
        <v>88</v>
      </c>
      <c r="S16" s="14"/>
      <c r="T16" s="14">
        <v>90</v>
      </c>
      <c r="U16" s="14"/>
    </row>
    <row r="17" spans="1:21" ht="12.75">
      <c r="A17" s="32" t="e">
        <f>'Таблица 1'!#REF!</f>
        <v>#REF!</v>
      </c>
      <c r="B17" s="32" t="e">
        <f>'Таблица 1'!#REF!</f>
        <v>#REF!</v>
      </c>
      <c r="C17" s="28" t="e">
        <f>'Таблица 1'!#REF!</f>
        <v>#REF!</v>
      </c>
      <c r="D17" s="14"/>
      <c r="E17" s="14"/>
      <c r="F17" s="14"/>
      <c r="G17" s="42"/>
      <c r="H17" s="15"/>
      <c r="I17" s="43"/>
      <c r="J17" s="14"/>
      <c r="K17" s="43"/>
      <c r="L17" s="14"/>
      <c r="M17" s="43"/>
      <c r="N17" s="14"/>
      <c r="O17" s="43"/>
      <c r="P17" s="38">
        <v>88</v>
      </c>
      <c r="Q17" s="14"/>
      <c r="R17" s="14">
        <v>90</v>
      </c>
      <c r="S17" s="14"/>
      <c r="T17" s="14">
        <v>90</v>
      </c>
      <c r="U17" s="14"/>
    </row>
    <row r="18" spans="1:21" ht="12.75">
      <c r="A18" s="32" t="e">
        <f>'Таблица 1'!#REF!</f>
        <v>#REF!</v>
      </c>
      <c r="B18" s="32" t="e">
        <f>'Таблица 1'!#REF!</f>
        <v>#REF!</v>
      </c>
      <c r="C18" s="28" t="e">
        <f>'Таблица 1'!#REF!</f>
        <v>#REF!</v>
      </c>
      <c r="D18" s="14"/>
      <c r="E18" s="14"/>
      <c r="F18" s="14"/>
      <c r="G18" s="42"/>
      <c r="H18" s="15"/>
      <c r="I18" s="43"/>
      <c r="J18" s="14"/>
      <c r="K18" s="43"/>
      <c r="L18" s="14"/>
      <c r="M18" s="43"/>
      <c r="N18" s="14"/>
      <c r="O18" s="43"/>
      <c r="P18" s="38">
        <v>9</v>
      </c>
      <c r="Q18" s="14"/>
      <c r="R18" s="14">
        <v>8</v>
      </c>
      <c r="S18" s="14"/>
      <c r="T18" s="14">
        <v>8</v>
      </c>
      <c r="U18" s="14"/>
    </row>
    <row r="19" spans="1:21" ht="12.75">
      <c r="A19" s="32" t="e">
        <f>'Таблица 1'!#REF!</f>
        <v>#REF!</v>
      </c>
      <c r="B19" s="32" t="e">
        <f>'Таблица 1'!#REF!</f>
        <v>#REF!</v>
      </c>
      <c r="C19" s="28" t="e">
        <f>'Таблица 1'!#REF!</f>
        <v>#REF!</v>
      </c>
      <c r="D19" s="14"/>
      <c r="E19" s="14"/>
      <c r="F19" s="14"/>
      <c r="G19" s="42"/>
      <c r="H19" s="15"/>
      <c r="I19" s="43"/>
      <c r="J19" s="14"/>
      <c r="K19" s="43"/>
      <c r="L19" s="14"/>
      <c r="M19" s="43"/>
      <c r="N19" s="14"/>
      <c r="O19" s="43"/>
      <c r="P19" s="38"/>
      <c r="Q19" s="14"/>
      <c r="R19" s="14"/>
      <c r="S19" s="14"/>
      <c r="T19" s="14"/>
      <c r="U19" s="14"/>
    </row>
    <row r="20" spans="1:21" ht="12.75">
      <c r="A20" s="32" t="e">
        <f>'Таблица 1'!#REF!</f>
        <v>#REF!</v>
      </c>
      <c r="B20" s="32" t="e">
        <f>'Таблица 1'!#REF!</f>
        <v>#REF!</v>
      </c>
      <c r="C20" s="28" t="e">
        <f>'Таблица 1'!#REF!</f>
        <v>#REF!</v>
      </c>
      <c r="D20" s="14"/>
      <c r="E20" s="14"/>
      <c r="F20" s="14"/>
      <c r="G20" s="42"/>
      <c r="H20" s="15"/>
      <c r="I20" s="43"/>
      <c r="J20" s="14"/>
      <c r="K20" s="43"/>
      <c r="L20" s="14"/>
      <c r="M20" s="43"/>
      <c r="N20" s="14"/>
      <c r="O20" s="43"/>
      <c r="P20" s="38"/>
      <c r="Q20" s="14"/>
      <c r="R20" s="14"/>
      <c r="S20" s="14"/>
      <c r="T20" s="14"/>
      <c r="U20" s="14"/>
    </row>
    <row r="21" spans="1:21" ht="12.75">
      <c r="A21" s="32" t="e">
        <f>'Таблица 1'!#REF!</f>
        <v>#REF!</v>
      </c>
      <c r="B21" s="32" t="e">
        <f>'Таблица 1'!#REF!</f>
        <v>#REF!</v>
      </c>
      <c r="C21" s="28" t="e">
        <f>'Таблица 1'!#REF!</f>
        <v>#REF!</v>
      </c>
      <c r="D21" s="14"/>
      <c r="E21" s="14"/>
      <c r="F21" s="14"/>
      <c r="G21" s="42"/>
      <c r="H21" s="15"/>
      <c r="I21" s="43"/>
      <c r="J21" s="14"/>
      <c r="K21" s="43"/>
      <c r="L21" s="14"/>
      <c r="M21" s="43"/>
      <c r="N21" s="14"/>
      <c r="O21" s="43"/>
      <c r="P21" s="38"/>
      <c r="Q21" s="14"/>
      <c r="R21" s="14"/>
      <c r="S21" s="14"/>
      <c r="T21" s="14"/>
      <c r="U21" s="14"/>
    </row>
    <row r="22" spans="1:21" ht="12.75">
      <c r="A22" s="32"/>
      <c r="B22" s="32"/>
      <c r="C22" s="28"/>
      <c r="D22" s="14"/>
      <c r="E22" s="14"/>
      <c r="F22" s="14"/>
      <c r="G22" s="42"/>
      <c r="H22" s="15"/>
      <c r="I22" s="43"/>
      <c r="J22" s="14"/>
      <c r="K22" s="43"/>
      <c r="L22" s="14"/>
      <c r="M22" s="43"/>
      <c r="N22" s="14"/>
      <c r="O22" s="43"/>
      <c r="P22" s="38"/>
      <c r="Q22" s="14"/>
      <c r="R22" s="14"/>
      <c r="S22" s="14"/>
      <c r="T22" s="14"/>
      <c r="U22" s="14"/>
    </row>
    <row r="23" spans="1:21" ht="12.75">
      <c r="A23" s="32"/>
      <c r="B23" s="32"/>
      <c r="C23" s="28"/>
      <c r="D23" s="14"/>
      <c r="E23" s="14"/>
      <c r="F23" s="14"/>
      <c r="G23" s="42"/>
      <c r="H23" s="15"/>
      <c r="I23" s="43"/>
      <c r="J23" s="14"/>
      <c r="K23" s="43"/>
      <c r="L23" s="14"/>
      <c r="M23" s="43"/>
      <c r="N23" s="14"/>
      <c r="O23" s="43"/>
      <c r="P23" s="38"/>
      <c r="Q23" s="14"/>
      <c r="R23" s="14"/>
      <c r="S23" s="14"/>
      <c r="T23" s="14"/>
      <c r="U23" s="14"/>
    </row>
    <row r="24" spans="1:21" ht="12.75">
      <c r="A24" s="32"/>
      <c r="B24" s="32"/>
      <c r="C24" s="28"/>
      <c r="D24" s="14"/>
      <c r="E24" s="14"/>
      <c r="F24" s="14"/>
      <c r="G24" s="42"/>
      <c r="H24" s="15"/>
      <c r="I24" s="43"/>
      <c r="J24" s="14"/>
      <c r="K24" s="43"/>
      <c r="L24" s="14"/>
      <c r="M24" s="43"/>
      <c r="N24" s="14"/>
      <c r="O24" s="43"/>
      <c r="P24" s="38"/>
      <c r="Q24" s="14"/>
      <c r="R24" s="14"/>
      <c r="S24" s="14"/>
      <c r="T24" s="14"/>
      <c r="U24" s="14"/>
    </row>
    <row r="25" spans="1:21" ht="12.75">
      <c r="A25" s="32"/>
      <c r="B25" s="32"/>
      <c r="C25" s="28"/>
      <c r="D25" s="14"/>
      <c r="E25" s="14"/>
      <c r="F25" s="14"/>
      <c r="G25" s="42"/>
      <c r="H25" s="15"/>
      <c r="I25" s="43"/>
      <c r="J25" s="14"/>
      <c r="K25" s="43"/>
      <c r="L25" s="14"/>
      <c r="M25" s="43"/>
      <c r="N25" s="14"/>
      <c r="O25" s="43"/>
      <c r="P25" s="38"/>
      <c r="Q25" s="14"/>
      <c r="R25" s="14"/>
      <c r="S25" s="14"/>
      <c r="T25" s="14"/>
      <c r="U25" s="14"/>
    </row>
    <row r="26" spans="1:21" ht="12.75">
      <c r="A26" s="32"/>
      <c r="B26" s="32"/>
      <c r="C26" s="28"/>
      <c r="D26" s="14"/>
      <c r="E26" s="14"/>
      <c r="F26" s="14"/>
      <c r="G26" s="42"/>
      <c r="H26" s="15"/>
      <c r="I26" s="43"/>
      <c r="J26" s="14"/>
      <c r="K26" s="43"/>
      <c r="L26" s="14"/>
      <c r="M26" s="43"/>
      <c r="N26" s="14"/>
      <c r="O26" s="43"/>
      <c r="P26" s="38"/>
      <c r="Q26" s="14"/>
      <c r="R26" s="14"/>
      <c r="S26" s="14"/>
      <c r="T26" s="14"/>
      <c r="U26" s="14"/>
    </row>
    <row r="27" spans="1:21" ht="12.75">
      <c r="A27" s="73" t="e">
        <f>'Таблица 2'!#REF!</f>
        <v>#REF!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9"/>
      <c r="Q27" s="39"/>
      <c r="R27" s="39"/>
      <c r="S27" s="39"/>
      <c r="T27" s="40"/>
      <c r="U27"/>
    </row>
    <row r="28" spans="1:21" ht="12.75">
      <c r="A28" s="32" t="e">
        <f>'Таблица 1'!#REF!</f>
        <v>#REF!</v>
      </c>
      <c r="B28" s="32" t="e">
        <f>'Таблица 1'!#REF!</f>
        <v>#REF!</v>
      </c>
      <c r="C28" s="28" t="e">
        <f>'Таблица 1'!#REF!</f>
        <v>#REF!</v>
      </c>
      <c r="D28" s="14"/>
      <c r="E28" s="14"/>
      <c r="F28" s="14"/>
      <c r="G28" s="43"/>
      <c r="H28" s="15"/>
      <c r="I28" s="43"/>
      <c r="J28" s="14"/>
      <c r="K28" s="43"/>
      <c r="L28" s="14"/>
      <c r="M28" s="43"/>
      <c r="N28" s="14"/>
      <c r="O28" s="43"/>
      <c r="P28" s="38">
        <v>92</v>
      </c>
      <c r="Q28" s="14"/>
      <c r="R28" s="14">
        <v>95</v>
      </c>
      <c r="S28" s="14"/>
      <c r="T28" s="14">
        <v>97</v>
      </c>
      <c r="U28" s="14"/>
    </row>
    <row r="29" spans="1:21" ht="12.75">
      <c r="A29" s="32" t="e">
        <f>'Таблица 1'!#REF!</f>
        <v>#REF!</v>
      </c>
      <c r="B29" s="32" t="e">
        <f>'Таблица 1'!#REF!</f>
        <v>#REF!</v>
      </c>
      <c r="C29" s="28" t="e">
        <f>'Таблица 1'!#REF!</f>
        <v>#REF!</v>
      </c>
      <c r="D29" s="14"/>
      <c r="E29" s="14"/>
      <c r="F29" s="14"/>
      <c r="G29" s="43"/>
      <c r="H29" s="15"/>
      <c r="I29" s="43"/>
      <c r="J29" s="14"/>
      <c r="K29" s="43"/>
      <c r="L29" s="14"/>
      <c r="M29" s="43"/>
      <c r="N29" s="14"/>
      <c r="O29" s="43"/>
      <c r="P29" s="38"/>
      <c r="Q29" s="14"/>
      <c r="R29" s="14"/>
      <c r="S29" s="14"/>
      <c r="T29" s="14"/>
      <c r="U29" s="14"/>
    </row>
    <row r="30" spans="1:21" ht="12.75">
      <c r="A30" s="32" t="e">
        <f>'Таблица 1'!#REF!</f>
        <v>#REF!</v>
      </c>
      <c r="B30" s="32" t="e">
        <f>'Таблица 1'!#REF!</f>
        <v>#REF!</v>
      </c>
      <c r="C30" s="28" t="e">
        <f>'Таблица 1'!#REF!</f>
        <v>#REF!</v>
      </c>
      <c r="D30" s="14"/>
      <c r="E30" s="14"/>
      <c r="F30" s="14"/>
      <c r="G30" s="43"/>
      <c r="H30" s="15"/>
      <c r="I30" s="43"/>
      <c r="J30" s="14"/>
      <c r="K30" s="43"/>
      <c r="L30" s="14"/>
      <c r="M30" s="43"/>
      <c r="N30" s="14"/>
      <c r="O30" s="43"/>
      <c r="P30" s="38"/>
      <c r="Q30" s="14"/>
      <c r="R30" s="14"/>
      <c r="S30" s="14"/>
      <c r="T30" s="14"/>
      <c r="U30" s="14"/>
    </row>
    <row r="31" spans="1:21" ht="12.75">
      <c r="A31" s="32" t="e">
        <f>'Таблица 1'!#REF!</f>
        <v>#REF!</v>
      </c>
      <c r="B31" s="32" t="e">
        <f>'Таблица 1'!#REF!</f>
        <v>#REF!</v>
      </c>
      <c r="C31" s="28" t="e">
        <f>'Таблица 1'!#REF!</f>
        <v>#REF!</v>
      </c>
      <c r="D31" s="14"/>
      <c r="E31" s="14"/>
      <c r="F31" s="14"/>
      <c r="G31" s="43"/>
      <c r="H31" s="15"/>
      <c r="I31" s="43"/>
      <c r="J31" s="14"/>
      <c r="K31" s="43"/>
      <c r="L31" s="14"/>
      <c r="M31" s="43"/>
      <c r="N31" s="14"/>
      <c r="O31" s="43"/>
      <c r="P31" s="38"/>
      <c r="Q31" s="14"/>
      <c r="R31" s="14"/>
      <c r="S31" s="14"/>
      <c r="T31" s="14"/>
      <c r="U31" s="14"/>
    </row>
    <row r="32" spans="1:21" ht="12.75">
      <c r="A32" s="32" t="e">
        <f>'Таблица 1'!#REF!</f>
        <v>#REF!</v>
      </c>
      <c r="B32" s="32" t="e">
        <f>'Таблица 1'!#REF!</f>
        <v>#REF!</v>
      </c>
      <c r="C32" s="28" t="e">
        <f>'Таблица 1'!#REF!</f>
        <v>#REF!</v>
      </c>
      <c r="D32" s="14"/>
      <c r="E32" s="14"/>
      <c r="F32" s="14"/>
      <c r="G32" s="43"/>
      <c r="H32" s="15"/>
      <c r="I32" s="43"/>
      <c r="J32" s="14"/>
      <c r="K32" s="43"/>
      <c r="L32" s="14"/>
      <c r="M32" s="43"/>
      <c r="N32" s="14"/>
      <c r="O32" s="43"/>
      <c r="P32" s="38"/>
      <c r="Q32" s="14"/>
      <c r="R32" s="14"/>
      <c r="S32" s="14"/>
      <c r="T32" s="14"/>
      <c r="U32" s="14"/>
    </row>
    <row r="33" spans="1:21" ht="12.75">
      <c r="A33" s="32"/>
      <c r="B33" s="32"/>
      <c r="C33" s="28"/>
      <c r="D33" s="14"/>
      <c r="E33" s="14"/>
      <c r="F33" s="14"/>
      <c r="G33" s="43"/>
      <c r="H33" s="15"/>
      <c r="I33" s="43"/>
      <c r="J33" s="14"/>
      <c r="K33" s="43"/>
      <c r="L33" s="14"/>
      <c r="M33" s="43"/>
      <c r="N33" s="14"/>
      <c r="O33" s="43"/>
      <c r="P33" s="38"/>
      <c r="Q33" s="14"/>
      <c r="R33" s="14"/>
      <c r="S33" s="14"/>
      <c r="T33" s="14"/>
      <c r="U33" s="14"/>
    </row>
    <row r="34" spans="1:21" ht="12.75">
      <c r="A34" s="32"/>
      <c r="B34" s="32"/>
      <c r="C34" s="28"/>
      <c r="D34" s="14"/>
      <c r="E34" s="14"/>
      <c r="F34" s="14"/>
      <c r="G34" s="43"/>
      <c r="H34" s="15"/>
      <c r="I34" s="43"/>
      <c r="J34" s="14"/>
      <c r="K34" s="43"/>
      <c r="L34" s="14"/>
      <c r="M34" s="43"/>
      <c r="N34" s="14"/>
      <c r="O34" s="43"/>
      <c r="P34" s="38"/>
      <c r="Q34" s="14"/>
      <c r="R34" s="14"/>
      <c r="S34" s="14"/>
      <c r="T34" s="14"/>
      <c r="U34" s="14"/>
    </row>
    <row r="35" spans="1:21" ht="12.75">
      <c r="A35" s="32"/>
      <c r="B35" s="32"/>
      <c r="C35" s="28"/>
      <c r="D35" s="14"/>
      <c r="E35" s="14"/>
      <c r="F35" s="14"/>
      <c r="G35" s="43"/>
      <c r="H35" s="15"/>
      <c r="I35" s="43"/>
      <c r="J35" s="14"/>
      <c r="K35" s="43"/>
      <c r="L35" s="14"/>
      <c r="M35" s="43"/>
      <c r="N35" s="14"/>
      <c r="O35" s="43"/>
      <c r="P35" s="38"/>
      <c r="Q35" s="14"/>
      <c r="R35" s="14"/>
      <c r="S35" s="14"/>
      <c r="T35" s="14"/>
      <c r="U35" s="14"/>
    </row>
    <row r="36" spans="1:21" ht="12.75">
      <c r="A36" s="32"/>
      <c r="B36" s="32"/>
      <c r="C36" s="28"/>
      <c r="D36" s="14"/>
      <c r="E36" s="14"/>
      <c r="F36" s="14"/>
      <c r="G36" s="43"/>
      <c r="H36" s="15"/>
      <c r="I36" s="43"/>
      <c r="J36" s="14"/>
      <c r="K36" s="43"/>
      <c r="L36" s="14"/>
      <c r="M36" s="43"/>
      <c r="N36" s="14"/>
      <c r="O36" s="43"/>
      <c r="P36" s="38"/>
      <c r="Q36" s="14"/>
      <c r="R36" s="14"/>
      <c r="S36" s="14"/>
      <c r="T36" s="14"/>
      <c r="U36" s="14"/>
    </row>
    <row r="37" spans="1:21" ht="12.75">
      <c r="A37" s="32"/>
      <c r="B37" s="32"/>
      <c r="C37" s="28"/>
      <c r="D37" s="14"/>
      <c r="E37" s="14"/>
      <c r="F37" s="14"/>
      <c r="G37" s="43"/>
      <c r="H37" s="15"/>
      <c r="I37" s="43"/>
      <c r="J37" s="14"/>
      <c r="K37" s="43"/>
      <c r="L37" s="14"/>
      <c r="M37" s="43"/>
      <c r="N37" s="14"/>
      <c r="O37" s="43"/>
      <c r="P37" s="38">
        <v>88</v>
      </c>
      <c r="Q37" s="14"/>
      <c r="R37" s="14">
        <v>90</v>
      </c>
      <c r="S37" s="14"/>
      <c r="T37" s="14">
        <v>92.5</v>
      </c>
      <c r="U37" s="14"/>
    </row>
    <row r="38" spans="1:21" ht="12.75">
      <c r="A38" s="73" t="e">
        <f>'Таблица 2'!#REF!</f>
        <v>#REF!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9"/>
      <c r="Q38" s="39"/>
      <c r="R38" s="39"/>
      <c r="S38" s="39"/>
      <c r="T38" s="40"/>
      <c r="U38"/>
    </row>
    <row r="39" spans="1:21" ht="12.75">
      <c r="A39" s="32" t="e">
        <f>'Таблица 1'!#REF!</f>
        <v>#REF!</v>
      </c>
      <c r="B39" s="32" t="e">
        <f>'Таблица 1'!#REF!</f>
        <v>#REF!</v>
      </c>
      <c r="C39" s="28" t="e">
        <f>'Таблица 1'!#REF!</f>
        <v>#REF!</v>
      </c>
      <c r="D39" s="14"/>
      <c r="E39" s="14"/>
      <c r="F39" s="14"/>
      <c r="G39" s="14"/>
      <c r="H39" s="15"/>
      <c r="I39" s="15"/>
      <c r="J39" s="14"/>
      <c r="K39" s="14"/>
      <c r="L39" s="14"/>
      <c r="M39" s="14"/>
      <c r="N39" s="14"/>
      <c r="O39" s="14"/>
      <c r="P39" s="38">
        <v>0</v>
      </c>
      <c r="Q39" s="14"/>
      <c r="R39" s="14">
        <v>0</v>
      </c>
      <c r="S39" s="14"/>
      <c r="T39" s="14">
        <v>0</v>
      </c>
      <c r="U39" s="14"/>
    </row>
    <row r="40" spans="1:21" ht="12.75">
      <c r="A40" s="32" t="e">
        <f>'Таблица 1'!#REF!</f>
        <v>#REF!</v>
      </c>
      <c r="B40" s="32" t="e">
        <f>'Таблица 1'!#REF!</f>
        <v>#REF!</v>
      </c>
      <c r="C40" s="28" t="e">
        <f>'Таблица 1'!#REF!</f>
        <v>#REF!</v>
      </c>
      <c r="D40" s="14"/>
      <c r="E40" s="14"/>
      <c r="F40" s="14"/>
      <c r="G40" s="14"/>
      <c r="H40" s="15"/>
      <c r="I40" s="15"/>
      <c r="J40" s="14"/>
      <c r="K40" s="14"/>
      <c r="L40" s="14"/>
      <c r="M40" s="14"/>
      <c r="N40" s="14"/>
      <c r="O40" s="14"/>
      <c r="P40" s="38">
        <v>0</v>
      </c>
      <c r="Q40" s="14"/>
      <c r="R40" s="14">
        <v>0</v>
      </c>
      <c r="S40" s="14"/>
      <c r="T40" s="14">
        <v>0</v>
      </c>
      <c r="U40" s="14"/>
    </row>
    <row r="41" spans="1:21" ht="12.75">
      <c r="A41" s="32" t="e">
        <f>'Таблица 1'!#REF!</f>
        <v>#REF!</v>
      </c>
      <c r="B41" s="32" t="e">
        <f>'Таблица 1'!#REF!</f>
        <v>#REF!</v>
      </c>
      <c r="C41" s="28" t="e">
        <f>'Таблица 1'!#REF!</f>
        <v>#REF!</v>
      </c>
      <c r="D41" s="14"/>
      <c r="E41" s="14"/>
      <c r="F41" s="14"/>
      <c r="G41" s="14"/>
      <c r="H41" s="15"/>
      <c r="I41" s="15"/>
      <c r="J41" s="14"/>
      <c r="K41" s="14"/>
      <c r="L41" s="14"/>
      <c r="M41" s="14"/>
      <c r="N41" s="14"/>
      <c r="O41" s="14"/>
      <c r="P41" s="38">
        <v>0</v>
      </c>
      <c r="Q41" s="14"/>
      <c r="R41" s="14">
        <v>0</v>
      </c>
      <c r="S41" s="14"/>
      <c r="T41" s="14">
        <v>0</v>
      </c>
      <c r="U41" s="14"/>
    </row>
    <row r="42" spans="1:21" ht="12.75">
      <c r="A42" s="32" t="e">
        <f>'Таблица 1'!#REF!</f>
        <v>#REF!</v>
      </c>
      <c r="B42" s="32" t="e">
        <f>'Таблица 1'!#REF!</f>
        <v>#REF!</v>
      </c>
      <c r="C42" s="28" t="e">
        <f>'Таблица 1'!#REF!</f>
        <v>#REF!</v>
      </c>
      <c r="D42" s="14"/>
      <c r="E42" s="14"/>
      <c r="F42" s="14"/>
      <c r="G42" s="14"/>
      <c r="H42" s="15"/>
      <c r="I42" s="15"/>
      <c r="J42" s="14"/>
      <c r="K42" s="14"/>
      <c r="L42" s="14"/>
      <c r="M42" s="14"/>
      <c r="N42" s="14"/>
      <c r="O42" s="14"/>
      <c r="P42" s="38"/>
      <c r="Q42" s="14"/>
      <c r="R42" s="14"/>
      <c r="S42" s="14"/>
      <c r="T42" s="14"/>
      <c r="U42" s="14"/>
    </row>
    <row r="43" spans="1:21" ht="12.75">
      <c r="A43" s="32" t="e">
        <f>'Таблица 1'!#REF!</f>
        <v>#REF!</v>
      </c>
      <c r="B43" s="32" t="e">
        <f>'Таблица 1'!#REF!</f>
        <v>#REF!</v>
      </c>
      <c r="C43" s="28" t="e">
        <f>'Таблица 1'!#REF!</f>
        <v>#REF!</v>
      </c>
      <c r="D43" s="14"/>
      <c r="E43" s="14"/>
      <c r="F43" s="14"/>
      <c r="G43" s="14"/>
      <c r="H43" s="15"/>
      <c r="I43" s="15"/>
      <c r="J43" s="14"/>
      <c r="K43" s="14"/>
      <c r="L43" s="14"/>
      <c r="M43" s="14"/>
      <c r="N43" s="14"/>
      <c r="O43" s="14"/>
      <c r="P43" s="38"/>
      <c r="Q43" s="14"/>
      <c r="R43" s="14"/>
      <c r="S43" s="14"/>
      <c r="T43" s="14"/>
      <c r="U43" s="14"/>
    </row>
    <row r="44" spans="1:21" ht="12.75">
      <c r="A44" s="32" t="e">
        <f>'Таблица 1'!#REF!</f>
        <v>#REF!</v>
      </c>
      <c r="B44" s="32" t="e">
        <f>'Таблица 1'!#REF!</f>
        <v>#REF!</v>
      </c>
      <c r="C44" s="28" t="e">
        <f>'Таблица 1'!#REF!</f>
        <v>#REF!</v>
      </c>
      <c r="D44" s="14"/>
      <c r="E44" s="14"/>
      <c r="F44" s="14"/>
      <c r="G44" s="14"/>
      <c r="H44" s="15"/>
      <c r="I44" s="15"/>
      <c r="J44" s="14"/>
      <c r="K44" s="14"/>
      <c r="L44" s="14"/>
      <c r="M44" s="14"/>
      <c r="N44" s="14"/>
      <c r="O44" s="14"/>
      <c r="P44" s="38"/>
      <c r="Q44" s="14"/>
      <c r="R44" s="14"/>
      <c r="S44" s="14"/>
      <c r="T44" s="14"/>
      <c r="U44" s="14"/>
    </row>
    <row r="45" spans="1:21" ht="12.75">
      <c r="A45" s="32" t="e">
        <f>'Таблица 1'!#REF!</f>
        <v>#REF!</v>
      </c>
      <c r="B45" s="32" t="e">
        <f>'Таблица 1'!#REF!</f>
        <v>#REF!</v>
      </c>
      <c r="C45" s="28" t="e">
        <f>'Таблица 1'!#REF!</f>
        <v>#REF!</v>
      </c>
      <c r="D45" s="14"/>
      <c r="E45" s="14"/>
      <c r="F45" s="14"/>
      <c r="G45" s="14"/>
      <c r="H45" s="15"/>
      <c r="I45" s="15"/>
      <c r="J45" s="14"/>
      <c r="K45" s="14"/>
      <c r="L45" s="14"/>
      <c r="M45" s="14"/>
      <c r="N45" s="14"/>
      <c r="O45" s="14"/>
      <c r="P45" s="38"/>
      <c r="Q45" s="14"/>
      <c r="R45" s="14"/>
      <c r="S45" s="14"/>
      <c r="T45" s="14"/>
      <c r="U45" s="14"/>
    </row>
    <row r="46" spans="1:21" ht="12.75">
      <c r="A46" s="32" t="e">
        <f>'Таблица 1'!#REF!</f>
        <v>#REF!</v>
      </c>
      <c r="B46" s="32" t="e">
        <f>'Таблица 1'!#REF!</f>
        <v>#REF!</v>
      </c>
      <c r="C46" s="28" t="e">
        <f>'Таблица 1'!#REF!</f>
        <v>#REF!</v>
      </c>
      <c r="D46" s="14"/>
      <c r="E46" s="14"/>
      <c r="F46" s="14"/>
      <c r="G46" s="14"/>
      <c r="H46" s="15"/>
      <c r="I46" s="15"/>
      <c r="J46" s="14"/>
      <c r="K46" s="14"/>
      <c r="L46" s="14"/>
      <c r="M46" s="14"/>
      <c r="N46" s="14"/>
      <c r="O46" s="14"/>
      <c r="P46" s="38"/>
      <c r="Q46" s="14"/>
      <c r="R46" s="14"/>
      <c r="S46" s="14"/>
      <c r="T46" s="14"/>
      <c r="U46" s="14"/>
    </row>
    <row r="47" spans="1:21" ht="12.75">
      <c r="A47" s="32" t="e">
        <f>'Таблица 1'!#REF!</f>
        <v>#REF!</v>
      </c>
      <c r="B47" s="32" t="e">
        <f>'Таблица 1'!#REF!</f>
        <v>#REF!</v>
      </c>
      <c r="C47" s="28" t="e">
        <f>'Таблица 1'!#REF!</f>
        <v>#REF!</v>
      </c>
      <c r="D47" s="14"/>
      <c r="E47" s="14"/>
      <c r="F47" s="14"/>
      <c r="G47" s="14"/>
      <c r="H47" s="15"/>
      <c r="I47" s="15"/>
      <c r="J47" s="14"/>
      <c r="K47" s="14"/>
      <c r="L47" s="14"/>
      <c r="M47" s="14"/>
      <c r="N47" s="14"/>
      <c r="O47" s="14"/>
      <c r="P47" s="38"/>
      <c r="Q47" s="14"/>
      <c r="R47" s="14"/>
      <c r="S47" s="14"/>
      <c r="T47" s="14"/>
      <c r="U47" s="14"/>
    </row>
    <row r="48" spans="1:21" ht="12.75">
      <c r="A48" s="32" t="e">
        <f>'Таблица 1'!#REF!</f>
        <v>#REF!</v>
      </c>
      <c r="B48" s="32" t="e">
        <f>'Таблица 1'!#REF!</f>
        <v>#REF!</v>
      </c>
      <c r="C48" s="28" t="e">
        <f>'Таблица 1'!#REF!</f>
        <v>#REF!</v>
      </c>
      <c r="D48" s="14"/>
      <c r="E48" s="14"/>
      <c r="F48" s="14"/>
      <c r="G48" s="14"/>
      <c r="H48" s="15"/>
      <c r="I48" s="15"/>
      <c r="J48" s="14"/>
      <c r="K48" s="14"/>
      <c r="L48" s="14"/>
      <c r="M48" s="14"/>
      <c r="N48" s="14"/>
      <c r="O48" s="14"/>
      <c r="P48" s="38"/>
      <c r="Q48" s="14"/>
      <c r="R48" s="14"/>
      <c r="S48" s="14"/>
      <c r="T48" s="14"/>
      <c r="U48" s="14"/>
    </row>
  </sheetData>
  <sheetProtection/>
  <mergeCells count="3">
    <mergeCell ref="B5:B7"/>
    <mergeCell ref="A5:A7"/>
    <mergeCell ref="C5:C7"/>
  </mergeCells>
  <printOptions/>
  <pageMargins left="0.3937007874015748" right="0.31496062992125984" top="0.984251968503937" bottom="0.35433070866141736" header="0.5118110236220472" footer="0.2755905511811024"/>
  <pageSetup fitToHeight="18" fitToWidth="1" horizontalDpi="600" verticalDpi="600" orientation="landscape" paperSize="9" scale="58"/>
  <headerFooter alignWithMargins="0">
    <oddHeader>&amp;C&amp;"Times New Roman,обычный"&amp;12&amp;P.</oddHeader>
    <oddFooter>&amp;R&amp;"Times New Roman,обычный"&amp;11П.1.&amp;P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L31" sqref="L31"/>
    </sheetView>
  </sheetViews>
  <sheetFormatPr defaultColWidth="8.75390625" defaultRowHeight="12.75"/>
  <cols>
    <col min="1" max="1" width="5.75390625" style="0" bestFit="1" customWidth="1"/>
    <col min="2" max="2" width="48.00390625" style="0" customWidth="1"/>
    <col min="3" max="3" width="15.875" style="0" customWidth="1"/>
    <col min="4" max="4" width="13.125" style="0" customWidth="1"/>
    <col min="5" max="5" width="15.25390625" style="0" customWidth="1"/>
    <col min="6" max="7" width="11.375" style="0" customWidth="1"/>
    <col min="8" max="8" width="42.75390625" style="0" customWidth="1"/>
  </cols>
  <sheetData>
    <row r="1" s="57" customFormat="1" ht="18.75">
      <c r="H1" s="59" t="s">
        <v>6</v>
      </c>
    </row>
    <row r="2" s="57" customFormat="1" ht="18.75">
      <c r="A2" s="59"/>
    </row>
    <row r="3" spans="1:8" s="57" customFormat="1" ht="18">
      <c r="A3" s="60" t="s">
        <v>39</v>
      </c>
      <c r="B3" s="58"/>
      <c r="C3" s="58"/>
      <c r="D3" s="58"/>
      <c r="E3" s="58"/>
      <c r="F3" s="58"/>
      <c r="G3" s="58"/>
      <c r="H3" s="58"/>
    </row>
    <row r="4" spans="1:8" s="57" customFormat="1" ht="18">
      <c r="A4" s="60" t="s">
        <v>63</v>
      </c>
      <c r="B4" s="58"/>
      <c r="C4" s="58"/>
      <c r="D4" s="58"/>
      <c r="E4" s="58"/>
      <c r="F4" s="58"/>
      <c r="G4" s="58"/>
      <c r="H4" s="58"/>
    </row>
    <row r="5" ht="14.25">
      <c r="A5" s="34"/>
    </row>
    <row r="6" spans="1:8" ht="12.75">
      <c r="A6" s="316" t="s">
        <v>37</v>
      </c>
      <c r="B6" s="316" t="s">
        <v>33</v>
      </c>
      <c r="C6" s="316" t="s">
        <v>43</v>
      </c>
      <c r="D6" s="316" t="s">
        <v>52</v>
      </c>
      <c r="E6" s="316" t="s">
        <v>49</v>
      </c>
      <c r="F6" s="18" t="s">
        <v>44</v>
      </c>
      <c r="G6" s="18"/>
      <c r="H6" s="18"/>
    </row>
    <row r="7" spans="1:8" ht="12.75">
      <c r="A7" s="316"/>
      <c r="B7" s="316"/>
      <c r="C7" s="316"/>
      <c r="D7" s="316"/>
      <c r="E7" s="316"/>
      <c r="F7" s="18" t="s">
        <v>45</v>
      </c>
      <c r="G7" s="18"/>
      <c r="H7" s="316" t="s">
        <v>48</v>
      </c>
    </row>
    <row r="8" spans="1:8" ht="25.5">
      <c r="A8" s="316"/>
      <c r="B8" s="316"/>
      <c r="C8" s="316"/>
      <c r="D8" s="316"/>
      <c r="E8" s="316"/>
      <c r="F8" s="14" t="s">
        <v>46</v>
      </c>
      <c r="G8" s="14" t="s">
        <v>47</v>
      </c>
      <c r="H8" s="316"/>
    </row>
    <row r="9" spans="1:8" s="1" customFormat="1" ht="12.7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28">
        <v>8</v>
      </c>
    </row>
    <row r="10" spans="1:8" s="1" customFormat="1" ht="12.75">
      <c r="A10" s="18" t="str">
        <f>'Таблица 2'!A19</f>
        <v>Подпрограмма №4 «Развитие системы государственного управления»</v>
      </c>
      <c r="B10" s="18"/>
      <c r="C10" s="18"/>
      <c r="D10" s="18"/>
      <c r="E10" s="18"/>
      <c r="F10" s="18"/>
      <c r="G10" s="18"/>
      <c r="H10" s="18"/>
    </row>
    <row r="11" spans="1:8" s="1" customFormat="1" ht="12.75">
      <c r="A11" s="18"/>
      <c r="B11" s="18"/>
      <c r="C11" s="18"/>
      <c r="D11" s="18"/>
      <c r="E11" s="18"/>
      <c r="F11" s="18"/>
      <c r="G11" s="18"/>
      <c r="H11" s="18"/>
    </row>
    <row r="12" spans="1:8" s="47" customFormat="1" ht="12.75">
      <c r="A12" s="14"/>
      <c r="B12" s="20"/>
      <c r="C12" s="14"/>
      <c r="D12" s="14"/>
      <c r="E12" s="46"/>
      <c r="F12" s="14"/>
      <c r="G12" s="14"/>
      <c r="H12" s="48"/>
    </row>
    <row r="13" spans="1:8" s="47" customFormat="1" ht="12.75">
      <c r="A13" s="18" t="e">
        <f>'Таблица 2'!#REF!</f>
        <v>#REF!</v>
      </c>
      <c r="B13" s="18"/>
      <c r="C13" s="18"/>
      <c r="D13" s="49"/>
      <c r="E13" s="18"/>
      <c r="F13" s="18"/>
      <c r="G13" s="18"/>
      <c r="H13" s="50"/>
    </row>
    <row r="14" spans="1:8" s="47" customFormat="1" ht="12.75">
      <c r="A14" s="18"/>
      <c r="B14" s="18"/>
      <c r="C14" s="18"/>
      <c r="D14" s="49"/>
      <c r="E14" s="18"/>
      <c r="F14" s="18"/>
      <c r="G14" s="18"/>
      <c r="H14" s="50"/>
    </row>
    <row r="15" spans="1:8" s="47" customFormat="1" ht="12.75">
      <c r="A15" s="18"/>
      <c r="B15" s="18"/>
      <c r="C15" s="18"/>
      <c r="D15" s="49"/>
      <c r="E15" s="18"/>
      <c r="F15" s="18"/>
      <c r="G15" s="18"/>
      <c r="H15" s="50"/>
    </row>
    <row r="16" spans="1:8" s="47" customFormat="1" ht="12.75">
      <c r="A16" s="18"/>
      <c r="B16" s="18"/>
      <c r="C16" s="18"/>
      <c r="D16" s="49"/>
      <c r="E16" s="18"/>
      <c r="F16" s="18"/>
      <c r="G16" s="18"/>
      <c r="H16" s="50"/>
    </row>
    <row r="17" spans="1:8" s="47" customFormat="1" ht="12.75">
      <c r="A17" s="18"/>
      <c r="B17" s="18"/>
      <c r="C17" s="18"/>
      <c r="D17" s="49"/>
      <c r="E17" s="18"/>
      <c r="F17" s="18"/>
      <c r="G17" s="18"/>
      <c r="H17" s="50"/>
    </row>
    <row r="18" spans="1:8" s="47" customFormat="1" ht="12.75">
      <c r="A18" s="18"/>
      <c r="B18" s="18"/>
      <c r="C18" s="18"/>
      <c r="D18" s="49"/>
      <c r="E18" s="18"/>
      <c r="F18" s="18"/>
      <c r="G18" s="18"/>
      <c r="H18" s="50"/>
    </row>
    <row r="19" spans="1:8" s="47" customFormat="1" ht="12.75">
      <c r="A19" s="18"/>
      <c r="B19" s="18"/>
      <c r="C19" s="18"/>
      <c r="D19" s="49"/>
      <c r="E19" s="18"/>
      <c r="F19" s="18"/>
      <c r="G19" s="18"/>
      <c r="H19" s="50"/>
    </row>
    <row r="20" spans="1:8" s="47" customFormat="1" ht="12.75">
      <c r="A20" s="14"/>
      <c r="B20" s="20"/>
      <c r="C20" s="14"/>
      <c r="D20" s="14"/>
      <c r="E20" s="46"/>
      <c r="F20" s="14"/>
      <c r="G20" s="14"/>
      <c r="H20" s="48"/>
    </row>
    <row r="21" spans="1:8" s="47" customFormat="1" ht="12.75">
      <c r="A21" s="18" t="e">
        <f>'Таблица 2'!#REF!</f>
        <v>#REF!</v>
      </c>
      <c r="B21" s="18"/>
      <c r="C21" s="18"/>
      <c r="D21" s="49"/>
      <c r="E21" s="18"/>
      <c r="F21" s="18"/>
      <c r="G21" s="18"/>
      <c r="H21" s="50"/>
    </row>
    <row r="22" spans="1:8" s="47" customFormat="1" ht="12.75">
      <c r="A22" s="18"/>
      <c r="B22" s="18"/>
      <c r="C22" s="18"/>
      <c r="D22" s="49"/>
      <c r="E22" s="18"/>
      <c r="F22" s="18"/>
      <c r="G22" s="18"/>
      <c r="H22" s="50"/>
    </row>
    <row r="23" spans="1:8" s="47" customFormat="1" ht="12.75">
      <c r="A23" s="18"/>
      <c r="B23" s="18"/>
      <c r="C23" s="18"/>
      <c r="D23" s="49"/>
      <c r="E23" s="18"/>
      <c r="F23" s="18"/>
      <c r="G23" s="18"/>
      <c r="H23" s="50"/>
    </row>
    <row r="24" spans="1:8" s="47" customFormat="1" ht="12.75">
      <c r="A24" s="18"/>
      <c r="B24" s="18"/>
      <c r="C24" s="18"/>
      <c r="D24" s="49"/>
      <c r="E24" s="18"/>
      <c r="F24" s="18"/>
      <c r="G24" s="18"/>
      <c r="H24" s="50"/>
    </row>
    <row r="25" spans="1:8" s="47" customFormat="1" ht="12.75">
      <c r="A25" s="18"/>
      <c r="B25" s="18"/>
      <c r="C25" s="18"/>
      <c r="D25" s="49"/>
      <c r="E25" s="18"/>
      <c r="F25" s="18"/>
      <c r="G25" s="18"/>
      <c r="H25" s="50"/>
    </row>
    <row r="26" spans="1:8" s="47" customFormat="1" ht="12.75">
      <c r="A26" s="18"/>
      <c r="B26" s="18"/>
      <c r="C26" s="18"/>
      <c r="D26" s="49"/>
      <c r="E26" s="18"/>
      <c r="F26" s="18"/>
      <c r="G26" s="18"/>
      <c r="H26" s="50"/>
    </row>
    <row r="27" spans="1:8" s="47" customFormat="1" ht="12.75">
      <c r="A27" s="18"/>
      <c r="B27" s="18"/>
      <c r="C27" s="18"/>
      <c r="D27" s="49"/>
      <c r="E27" s="18"/>
      <c r="F27" s="18"/>
      <c r="G27" s="18"/>
      <c r="H27" s="50"/>
    </row>
    <row r="28" spans="1:8" s="47" customFormat="1" ht="12.75">
      <c r="A28" s="18"/>
      <c r="B28" s="18"/>
      <c r="C28" s="18"/>
      <c r="D28" s="49"/>
      <c r="E28" s="18"/>
      <c r="F28" s="18"/>
      <c r="G28" s="18"/>
      <c r="H28" s="50"/>
    </row>
    <row r="29" spans="1:8" s="47" customFormat="1" ht="12.75">
      <c r="A29" s="14"/>
      <c r="B29" s="20"/>
      <c r="C29" s="14"/>
      <c r="D29" s="14"/>
      <c r="E29" s="46"/>
      <c r="F29" s="14"/>
      <c r="G29" s="14"/>
      <c r="H29" s="48"/>
    </row>
    <row r="30" spans="4:5" ht="12.75">
      <c r="D30" s="51" t="s">
        <v>50</v>
      </c>
      <c r="E30" s="46"/>
    </row>
    <row r="31" ht="12.75">
      <c r="A31" s="45"/>
    </row>
    <row r="32" ht="12.75">
      <c r="A32" s="45"/>
    </row>
  </sheetData>
  <sheetProtection/>
  <mergeCells count="6">
    <mergeCell ref="E6:E8"/>
    <mergeCell ref="H7:H8"/>
    <mergeCell ref="A6:A8"/>
    <mergeCell ref="B6:B8"/>
    <mergeCell ref="C6:C8"/>
    <mergeCell ref="D6:D8"/>
  </mergeCells>
  <printOptions/>
  <pageMargins left="0.3937007874015748" right="0.31496062992125984" top="0.984251968503937" bottom="0.35433070866141736" header="0.5118110236220472" footer="0.2755905511811024"/>
  <pageSetup fitToHeight="18" fitToWidth="1" horizontalDpi="600" verticalDpi="600" orientation="landscape" paperSize="9" scale="67"/>
  <headerFooter alignWithMargins="0">
    <oddHeader>&amp;C&amp;"Times New Roman,обычный"&amp;12&amp;P.</oddHeader>
    <oddFooter>&amp;R&amp;"Times New Roman,обычный"&amp;11П.1.&amp;P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Наставшев Сергей Михайлович</cp:lastModifiedBy>
  <cp:lastPrinted>2012-08-26T17:31:16Z</cp:lastPrinted>
  <dcterms:created xsi:type="dcterms:W3CDTF">2011-08-21T10:16:30Z</dcterms:created>
  <dcterms:modified xsi:type="dcterms:W3CDTF">2012-10-30T06:26:19Z</dcterms:modified>
  <cp:category/>
  <cp:version/>
  <cp:contentType/>
  <cp:contentStatus/>
</cp:coreProperties>
</file>