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46" yWindow="285" windowWidth="15405" windowHeight="8670" tabRatio="511" activeTab="0"/>
  </bookViews>
  <sheets>
    <sheet name="ДВ" sheetId="1" r:id="rId1"/>
    <sheet name="ИТОГ" sheetId="2" state="hidden" r:id="rId2"/>
  </sheets>
  <definedNames>
    <definedName name="_xlnm.Print_Titles" localSheetId="0">'ДВ'!$A:$A,'ДВ'!$1:$2</definedName>
    <definedName name="_xlnm.Print_Titles" localSheetId="1">'ИТОГ'!$A:$A,'ИТОГ'!$3:$6</definedName>
    <definedName name="_xlnm.Print_Area" localSheetId="0">'ДВ'!$A$1:$CY$70</definedName>
  </definedNames>
  <calcPr fullCalcOnLoad="1"/>
</workbook>
</file>

<file path=xl/comments1.xml><?xml version="1.0" encoding="utf-8"?>
<comments xmlns="http://schemas.openxmlformats.org/spreadsheetml/2006/main">
  <authors>
    <author>ponomarchuk</author>
  </authors>
  <commentList>
    <comment ref="AH21" authorId="0">
      <text>
        <r>
          <rPr>
            <b/>
            <sz val="10"/>
            <rFont val="Tahoma"/>
            <family val="0"/>
          </rPr>
          <t>ponomarchuk:</t>
        </r>
        <r>
          <rPr>
            <sz val="10"/>
            <rFont val="Tahoma"/>
            <family val="0"/>
          </rPr>
          <t xml:space="preserve">
Северо-Вост ТУ  7971,47 тонн
</t>
        </r>
      </text>
    </comment>
    <comment ref="BN54" authorId="0">
      <text>
        <r>
          <rPr>
            <b/>
            <sz val="10"/>
            <rFont val="Tahoma"/>
            <family val="0"/>
          </rPr>
          <t>ponomarchuk:</t>
        </r>
        <r>
          <rPr>
            <sz val="10"/>
            <rFont val="Tahoma"/>
            <family val="0"/>
          </rPr>
          <t xml:space="preserve">
мия, силиква</t>
        </r>
      </text>
    </comment>
    <comment ref="CY54" authorId="0">
      <text>
        <r>
          <rPr>
            <b/>
            <sz val="10"/>
            <rFont val="Tahoma"/>
            <family val="0"/>
          </rPr>
          <t>ponomarchuk:</t>
        </r>
        <r>
          <rPr>
            <sz val="10"/>
            <rFont val="Tahoma"/>
            <family val="0"/>
          </rPr>
          <t xml:space="preserve">
калиста, серрипес, сердцевидка</t>
        </r>
      </text>
    </comment>
    <comment ref="CR54" authorId="0">
      <text>
        <r>
          <rPr>
            <b/>
            <sz val="10"/>
            <rFont val="Tahoma"/>
            <family val="0"/>
          </rPr>
          <t>ponomarchuk:</t>
        </r>
        <r>
          <rPr>
            <sz val="10"/>
            <rFont val="Tahoma"/>
            <family val="0"/>
          </rPr>
          <t xml:space="preserve">
каллиста</t>
        </r>
      </text>
    </comment>
  </commentList>
</comments>
</file>

<file path=xl/sharedStrings.xml><?xml version="1.0" encoding="utf-8"?>
<sst xmlns="http://schemas.openxmlformats.org/spreadsheetml/2006/main" count="316" uniqueCount="225">
  <si>
    <t xml:space="preserve">           С У М М А Р Н Ы Й   В Ы Л О В   П О   З О Н А М    П Р О М Ы С Л А</t>
  </si>
  <si>
    <t>Исключительная</t>
  </si>
  <si>
    <t>200-мильн</t>
  </si>
  <si>
    <t>Открытая</t>
  </si>
  <si>
    <t>Всего по</t>
  </si>
  <si>
    <t>Внутренние</t>
  </si>
  <si>
    <t>Товарная</t>
  </si>
  <si>
    <t>экономическая</t>
  </si>
  <si>
    <t>приб.воды</t>
  </si>
  <si>
    <t>часть</t>
  </si>
  <si>
    <t>океанам</t>
  </si>
  <si>
    <t>морские</t>
  </si>
  <si>
    <t>пресновод.</t>
  </si>
  <si>
    <t>марикуль-</t>
  </si>
  <si>
    <t>промыш-</t>
  </si>
  <si>
    <t>зона РФ</t>
  </si>
  <si>
    <t>заруб.гос.</t>
  </si>
  <si>
    <t>океана</t>
  </si>
  <si>
    <t>водоемы</t>
  </si>
  <si>
    <t>тура</t>
  </si>
  <si>
    <t>ленности</t>
  </si>
  <si>
    <t xml:space="preserve"> Всего</t>
  </si>
  <si>
    <t xml:space="preserve"> в т.ч.:рыба</t>
  </si>
  <si>
    <t xml:space="preserve">           сельдь</t>
  </si>
  <si>
    <t xml:space="preserve">           салака</t>
  </si>
  <si>
    <t xml:space="preserve">           хамса</t>
  </si>
  <si>
    <t xml:space="preserve">           тюлька</t>
  </si>
  <si>
    <t xml:space="preserve">           сардины</t>
  </si>
  <si>
    <t xml:space="preserve">           сардинелла</t>
  </si>
  <si>
    <t xml:space="preserve">           анчоус</t>
  </si>
  <si>
    <t xml:space="preserve">           треска</t>
  </si>
  <si>
    <t xml:space="preserve">           пикша</t>
  </si>
  <si>
    <t xml:space="preserve">           мерланг</t>
  </si>
  <si>
    <t xml:space="preserve">           хек</t>
  </si>
  <si>
    <t xml:space="preserve">           минтай</t>
  </si>
  <si>
    <t xml:space="preserve">           навага</t>
  </si>
  <si>
    <t xml:space="preserve">           путассу</t>
  </si>
  <si>
    <t xml:space="preserve">           сайка п.тресочка</t>
  </si>
  <si>
    <t xml:space="preserve">           камбалы</t>
  </si>
  <si>
    <t xml:space="preserve">           палтусы</t>
  </si>
  <si>
    <t xml:space="preserve">           мор.окуни</t>
  </si>
  <si>
    <t xml:space="preserve">           берикс</t>
  </si>
  <si>
    <t xml:space="preserve">           сайра</t>
  </si>
  <si>
    <t xml:space="preserve">           ставрида</t>
  </si>
  <si>
    <t xml:space="preserve">           каранкс</t>
  </si>
  <si>
    <t xml:space="preserve">           скумбрия</t>
  </si>
  <si>
    <t xml:space="preserve">           бычки</t>
  </si>
  <si>
    <t xml:space="preserve">           зубатки</t>
  </si>
  <si>
    <t xml:space="preserve">           макрурусы</t>
  </si>
  <si>
    <t xml:space="preserve">           нототении</t>
  </si>
  <si>
    <t xml:space="preserve">           ледяная рыба</t>
  </si>
  <si>
    <t xml:space="preserve">           сквама,желтоперка</t>
  </si>
  <si>
    <t xml:space="preserve">           рыба сабля</t>
  </si>
  <si>
    <t xml:space="preserve">           лемонема</t>
  </si>
  <si>
    <t xml:space="preserve">           терпуг</t>
  </si>
  <si>
    <t xml:space="preserve">           кабан рыба</t>
  </si>
  <si>
    <t xml:space="preserve">           тунцы</t>
  </si>
  <si>
    <t xml:space="preserve">           акулы,скаты</t>
  </si>
  <si>
    <t xml:space="preserve">           песчанка</t>
  </si>
  <si>
    <t xml:space="preserve">           красноглазка</t>
  </si>
  <si>
    <t xml:space="preserve">           клыкач</t>
  </si>
  <si>
    <t xml:space="preserve">           эпигонус</t>
  </si>
  <si>
    <t xml:space="preserve">           мойва</t>
  </si>
  <si>
    <t xml:space="preserve">           угольная</t>
  </si>
  <si>
    <t xml:space="preserve">           лососевые</t>
  </si>
  <si>
    <t xml:space="preserve">           сиговые</t>
  </si>
  <si>
    <t xml:space="preserve">           корюшка</t>
  </si>
  <si>
    <t xml:space="preserve">           миноги</t>
  </si>
  <si>
    <t xml:space="preserve">           угорь</t>
  </si>
  <si>
    <t xml:space="preserve">           осетровые</t>
  </si>
  <si>
    <t xml:space="preserve">           кефаль</t>
  </si>
  <si>
    <t xml:space="preserve">           сазан</t>
  </si>
  <si>
    <t xml:space="preserve">           вобла,тарань</t>
  </si>
  <si>
    <t xml:space="preserve">           лещ</t>
  </si>
  <si>
    <t xml:space="preserve">           судак</t>
  </si>
  <si>
    <t xml:space="preserve">           сом</t>
  </si>
  <si>
    <t xml:space="preserve">           налим</t>
  </si>
  <si>
    <t xml:space="preserve">           щука</t>
  </si>
  <si>
    <t xml:space="preserve">           карп</t>
  </si>
  <si>
    <t xml:space="preserve">           амур</t>
  </si>
  <si>
    <t xml:space="preserve">           толстолобик</t>
  </si>
  <si>
    <t xml:space="preserve">           пр.преснов</t>
  </si>
  <si>
    <t xml:space="preserve">           пр.морские</t>
  </si>
  <si>
    <t xml:space="preserve">           краб камчатский</t>
  </si>
  <si>
    <t xml:space="preserve">           краб синий</t>
  </si>
  <si>
    <t xml:space="preserve">           краб колючий</t>
  </si>
  <si>
    <t xml:space="preserve">           краб равношипный</t>
  </si>
  <si>
    <t xml:space="preserve">           краб коуэзи</t>
  </si>
  <si>
    <t xml:space="preserve">           крабы-стригуны</t>
  </si>
  <si>
    <t xml:space="preserve">           краб волосатый</t>
  </si>
  <si>
    <t xml:space="preserve">           краб мохнаторук.</t>
  </si>
  <si>
    <t xml:space="preserve">           раки</t>
  </si>
  <si>
    <t xml:space="preserve">           креветки</t>
  </si>
  <si>
    <t xml:space="preserve">        моллюски</t>
  </si>
  <si>
    <t xml:space="preserve">           кальмары</t>
  </si>
  <si>
    <t xml:space="preserve">           осьминог</t>
  </si>
  <si>
    <t xml:space="preserve">           мор.гребешок</t>
  </si>
  <si>
    <t xml:space="preserve">           мидии</t>
  </si>
  <si>
    <t xml:space="preserve">           трубач</t>
  </si>
  <si>
    <t xml:space="preserve">           пр.моллюски</t>
  </si>
  <si>
    <t xml:space="preserve">        иглокожие</t>
  </si>
  <si>
    <t xml:space="preserve">           кукумария</t>
  </si>
  <si>
    <t xml:space="preserve">           трепанг</t>
  </si>
  <si>
    <t xml:space="preserve">           мор.ежи</t>
  </si>
  <si>
    <t xml:space="preserve">        водоросли</t>
  </si>
  <si>
    <t xml:space="preserve">           ламинария</t>
  </si>
  <si>
    <t xml:space="preserve">           анфельция</t>
  </si>
  <si>
    <t xml:space="preserve">           фукусы</t>
  </si>
  <si>
    <t xml:space="preserve">           зостера</t>
  </si>
  <si>
    <t xml:space="preserve">        оболочники(асцидия)</t>
  </si>
  <si>
    <t xml:space="preserve">        медузы</t>
  </si>
  <si>
    <t xml:space="preserve">        млекопитающие</t>
  </si>
  <si>
    <t xml:space="preserve">           киты</t>
  </si>
  <si>
    <t xml:space="preserve">           котики</t>
  </si>
  <si>
    <t xml:space="preserve">           тюлени</t>
  </si>
  <si>
    <t xml:space="preserve">           шпрот балт.</t>
  </si>
  <si>
    <t xml:space="preserve">           шпрот черн.</t>
  </si>
  <si>
    <t xml:space="preserve">           ликоды</t>
  </si>
  <si>
    <t xml:space="preserve">           мизиды</t>
  </si>
  <si>
    <t xml:space="preserve">           пинагор</t>
  </si>
  <si>
    <t xml:space="preserve">           килька касп.</t>
  </si>
  <si>
    <t xml:space="preserve">        ракообразные</t>
  </si>
  <si>
    <t xml:space="preserve">           сайда</t>
  </si>
  <si>
    <t xml:space="preserve">           тригла</t>
  </si>
  <si>
    <t xml:space="preserve">           барабуля</t>
  </si>
  <si>
    <t xml:space="preserve">           пиленгас</t>
  </si>
  <si>
    <t xml:space="preserve">           кутум</t>
  </si>
  <si>
    <t xml:space="preserve">           артемия</t>
  </si>
  <si>
    <t>D %</t>
  </si>
  <si>
    <t xml:space="preserve">           менек</t>
  </si>
  <si>
    <t xml:space="preserve">           сырть</t>
  </si>
  <si>
    <t xml:space="preserve">           жерех</t>
  </si>
  <si>
    <t xml:space="preserve">           гамарус</t>
  </si>
  <si>
    <t xml:space="preserve">           рыбец</t>
  </si>
  <si>
    <t>Чукотское море</t>
  </si>
  <si>
    <t>шримсы козырьковые</t>
  </si>
  <si>
    <t>морской еж палевый</t>
  </si>
  <si>
    <t>морской еж многоиглый</t>
  </si>
  <si>
    <t>морской еж зеленый</t>
  </si>
  <si>
    <t>креветка равнолапая японская</t>
  </si>
  <si>
    <t>плоские ежи</t>
  </si>
  <si>
    <t>асцидии</t>
  </si>
  <si>
    <t>спизула</t>
  </si>
  <si>
    <t>зостера</t>
  </si>
  <si>
    <t>скумбрия</t>
  </si>
  <si>
    <t>В целях КМНС</t>
  </si>
  <si>
    <t>В целях НИР и КЛ</t>
  </si>
  <si>
    <t>В соответствии с Международными договорами</t>
  </si>
  <si>
    <t>Северо-Курильская зона</t>
  </si>
  <si>
    <t>Южно-Курильская зона</t>
  </si>
  <si>
    <t>медузы</t>
  </si>
  <si>
    <t>Объекты  промысла  (тыс.тонн)</t>
  </si>
  <si>
    <t>мизиды</t>
  </si>
  <si>
    <t>акулы</t>
  </si>
  <si>
    <t>скаты</t>
  </si>
  <si>
    <t>Чукотская зона Берингова моря</t>
  </si>
  <si>
    <t>Западно-Беринговоморская зона</t>
  </si>
  <si>
    <t>Северо-Охотоморская подзона</t>
  </si>
  <si>
    <t>Западно-Камчатская подзона</t>
  </si>
  <si>
    <t>Камчатско-Курильская подзона</t>
  </si>
  <si>
    <t>Восточно-Сахалинская подзона</t>
  </si>
  <si>
    <t>подзона Приморье, южнее  47º 20'</t>
  </si>
  <si>
    <t>Западно-Сахалинская подзона</t>
  </si>
  <si>
    <t>краб колючий</t>
  </si>
  <si>
    <t>краб волосатый пятиугольный</t>
  </si>
  <si>
    <t>краб-стригун ангулятус</t>
  </si>
  <si>
    <t>креветка северная</t>
  </si>
  <si>
    <t>креветка гренландская</t>
  </si>
  <si>
    <t>креветка углохвостая</t>
  </si>
  <si>
    <t>шримсы-медвежата</t>
  </si>
  <si>
    <t>кальмар командорский</t>
  </si>
  <si>
    <t>кальмар Бартрама</t>
  </si>
  <si>
    <t>кальмар тихоокеанский</t>
  </si>
  <si>
    <t>осьминог Дофлейна гигантский</t>
  </si>
  <si>
    <t>осьминог песчаный</t>
  </si>
  <si>
    <t>мидии</t>
  </si>
  <si>
    <t>трубачи</t>
  </si>
  <si>
    <t>устрицы</t>
  </si>
  <si>
    <t>петушок</t>
  </si>
  <si>
    <t>мерценария Стимпсона</t>
  </si>
  <si>
    <t>мактра</t>
  </si>
  <si>
    <t>анфельция</t>
  </si>
  <si>
    <t>ламинарии</t>
  </si>
  <si>
    <t>лессония ламинариевидная</t>
  </si>
  <si>
    <t>анчоусы</t>
  </si>
  <si>
    <t>навага</t>
  </si>
  <si>
    <t>сайка</t>
  </si>
  <si>
    <t>камбалы дальневосточные</t>
  </si>
  <si>
    <t>окунь морской</t>
  </si>
  <si>
    <t>сайра</t>
  </si>
  <si>
    <t>бычки</t>
  </si>
  <si>
    <t>лемонема</t>
  </si>
  <si>
    <t>терпуги</t>
  </si>
  <si>
    <t>тунцы</t>
  </si>
  <si>
    <t>песчанки</t>
  </si>
  <si>
    <t>мойва</t>
  </si>
  <si>
    <t>ликоды</t>
  </si>
  <si>
    <t>угольная рыба</t>
  </si>
  <si>
    <t>сардина иваси</t>
  </si>
  <si>
    <t>сельдь тихоокеанская</t>
  </si>
  <si>
    <t>красноперка (красноперки-угаи дальневосточные)</t>
  </si>
  <si>
    <t>рыба-собака</t>
  </si>
  <si>
    <t>корюшка малоротая морская</t>
  </si>
  <si>
    <t>лещ морской японский</t>
  </si>
  <si>
    <t>гипероглиф</t>
  </si>
  <si>
    <t>Карагинская подзона</t>
  </si>
  <si>
    <t>Петропавловско-Командорская подзона</t>
  </si>
  <si>
    <t>подзона Приморье, севернее  47º 20'</t>
  </si>
  <si>
    <t>нерпа кольчатая (акиба) (тыс.шт.)</t>
  </si>
  <si>
    <t>крылатка (тыс. шт.)</t>
  </si>
  <si>
    <t>ларга (тыс.шт.)</t>
  </si>
  <si>
    <t xml:space="preserve">В целях воспроизводства и акклиматизации  </t>
  </si>
  <si>
    <t>В целях любительского и спортивного рыболовства</t>
  </si>
  <si>
    <t xml:space="preserve">В целях промышленного и/или прибрежного рыболовства </t>
  </si>
  <si>
    <t>В учебных и культурно-просветительских целях</t>
  </si>
  <si>
    <t>корифена</t>
  </si>
  <si>
    <t xml:space="preserve">корюшка малоротая* </t>
  </si>
  <si>
    <t>алярия</t>
  </si>
  <si>
    <t>костария ребристая</t>
  </si>
  <si>
    <t xml:space="preserve"> </t>
  </si>
  <si>
    <t>кефали (сингиль, лобан)</t>
  </si>
  <si>
    <t>морские гребешки</t>
  </si>
  <si>
    <t>прочие моллюски  (мия, сердцевидка, макома, силиква, перонидия)</t>
  </si>
  <si>
    <t>рыба-лапша</t>
  </si>
  <si>
    <r>
      <t>*</t>
    </r>
    <r>
      <rPr>
        <sz val="8"/>
        <color indexed="8"/>
        <rFont val="Arial Cyr"/>
        <family val="2"/>
      </rPr>
      <t>-включая 1.105 тыс. тонн в р.Амур, лимане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</si>
</sst>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"/>
    <numFmt numFmtId="182" formatCode="0.00000000"/>
    <numFmt numFmtId="183" formatCode="#,##0.0000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0.0000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48"/>
      <name val="Arial Cyr"/>
      <family val="2"/>
    </font>
    <font>
      <sz val="10"/>
      <name val="Symbol"/>
      <family val="1"/>
    </font>
    <font>
      <sz val="8"/>
      <name val="Arial Cyr"/>
      <family val="0"/>
    </font>
    <font>
      <sz val="10"/>
      <color indexed="8"/>
      <name val="Arial Cyr"/>
      <family val="2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u val="single"/>
      <sz val="8.8"/>
      <color indexed="12"/>
      <name val="Arial Cyr"/>
      <family val="0"/>
    </font>
    <font>
      <u val="single"/>
      <sz val="8.8"/>
      <color indexed="36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sz val="8"/>
      <color indexed="8"/>
      <name val="Times New Roman"/>
      <family val="1"/>
    </font>
    <font>
      <sz val="8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MS Sans Serif"/>
      <family val="0"/>
    </font>
    <font>
      <b/>
      <sz val="8.5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3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" fontId="3" fillId="0" borderId="19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172" fontId="0" fillId="0" borderId="13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2" fontId="2" fillId="32" borderId="0" xfId="0" applyNumberFormat="1" applyFont="1" applyFill="1" applyBorder="1" applyAlignment="1">
      <alignment/>
    </xf>
    <xf numFmtId="172" fontId="2" fillId="32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 applyProtection="1">
      <alignment/>
      <protection hidden="1"/>
    </xf>
    <xf numFmtId="0" fontId="12" fillId="0" borderId="15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hidden="1"/>
    </xf>
    <xf numFmtId="0" fontId="12" fillId="0" borderId="15" xfId="0" applyNumberFormat="1" applyFont="1" applyFill="1" applyBorder="1" applyAlignment="1" applyProtection="1">
      <alignment/>
      <protection hidden="1"/>
    </xf>
    <xf numFmtId="0" fontId="18" fillId="0" borderId="15" xfId="0" applyNumberFormat="1" applyFont="1" applyFill="1" applyBorder="1" applyAlignment="1" applyProtection="1">
      <alignment/>
      <protection hidden="1"/>
    </xf>
    <xf numFmtId="0" fontId="18" fillId="0" borderId="15" xfId="0" applyNumberFormat="1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0" fontId="17" fillId="0" borderId="15" xfId="0" applyNumberFormat="1" applyFont="1" applyFill="1" applyBorder="1" applyAlignment="1" applyProtection="1">
      <alignment/>
      <protection hidden="1"/>
    </xf>
    <xf numFmtId="0" fontId="16" fillId="0" borderId="15" xfId="0" applyNumberFormat="1" applyFont="1" applyFill="1" applyBorder="1" applyAlignment="1" applyProtection="1">
      <alignment wrapText="1"/>
      <protection hidden="1"/>
    </xf>
    <xf numFmtId="0" fontId="13" fillId="0" borderId="15" xfId="0" applyNumberFormat="1" applyFont="1" applyFill="1" applyBorder="1" applyAlignment="1" applyProtection="1">
      <alignment/>
      <protection hidden="1"/>
    </xf>
    <xf numFmtId="0" fontId="13" fillId="0" borderId="15" xfId="0" applyNumberFormat="1" applyFont="1" applyFill="1" applyBorder="1" applyAlignment="1" applyProtection="1">
      <alignment horizontal="center"/>
      <protection hidden="1"/>
    </xf>
    <xf numFmtId="172" fontId="17" fillId="0" borderId="15" xfId="0" applyNumberFormat="1" applyFont="1" applyFill="1" applyBorder="1" applyAlignment="1" applyProtection="1">
      <alignment/>
      <protection hidden="1"/>
    </xf>
    <xf numFmtId="0" fontId="16" fillId="0" borderId="15" xfId="0" applyNumberFormat="1" applyFont="1" applyFill="1" applyBorder="1" applyAlignment="1" applyProtection="1">
      <alignment horizontal="left" wrapText="1"/>
      <protection hidden="1"/>
    </xf>
    <xf numFmtId="0" fontId="13" fillId="0" borderId="15" xfId="0" applyNumberFormat="1" applyFont="1" applyFill="1" applyBorder="1" applyAlignment="1" applyProtection="1">
      <alignment horizontal="left"/>
      <protection hidden="1"/>
    </xf>
    <xf numFmtId="2" fontId="18" fillId="0" borderId="15" xfId="0" applyNumberFormat="1" applyFont="1" applyFill="1" applyBorder="1" applyAlignment="1" applyProtection="1">
      <alignment/>
      <protection hidden="1"/>
    </xf>
    <xf numFmtId="174" fontId="13" fillId="0" borderId="15" xfId="0" applyNumberFormat="1" applyFont="1" applyFill="1" applyBorder="1" applyAlignment="1" applyProtection="1">
      <alignment/>
      <protection hidden="1"/>
    </xf>
    <xf numFmtId="2" fontId="13" fillId="0" borderId="15" xfId="0" applyNumberFormat="1" applyFont="1" applyFill="1" applyBorder="1" applyAlignment="1" applyProtection="1">
      <alignment/>
      <protection hidden="1"/>
    </xf>
    <xf numFmtId="172" fontId="13" fillId="0" borderId="15" xfId="0" applyNumberFormat="1" applyFont="1" applyFill="1" applyBorder="1" applyAlignment="1" applyProtection="1">
      <alignment/>
      <protection hidden="1"/>
    </xf>
    <xf numFmtId="2" fontId="12" fillId="0" borderId="15" xfId="0" applyNumberFormat="1" applyFont="1" applyFill="1" applyBorder="1" applyAlignment="1" applyProtection="1">
      <alignment/>
      <protection hidden="1"/>
    </xf>
    <xf numFmtId="2" fontId="12" fillId="0" borderId="15" xfId="0" applyNumberFormat="1" applyFont="1" applyFill="1" applyBorder="1" applyAlignment="1" applyProtection="1">
      <alignment horizontal="center"/>
      <protection hidden="1"/>
    </xf>
    <xf numFmtId="2" fontId="13" fillId="0" borderId="15" xfId="0" applyNumberFormat="1" applyFont="1" applyFill="1" applyBorder="1" applyAlignment="1" applyProtection="1">
      <alignment horizontal="center"/>
      <protection hidden="1"/>
    </xf>
    <xf numFmtId="2" fontId="8" fillId="0" borderId="15" xfId="0" applyNumberFormat="1" applyFont="1" applyFill="1" applyBorder="1" applyAlignment="1" applyProtection="1">
      <alignment/>
      <protection hidden="1"/>
    </xf>
    <xf numFmtId="2" fontId="14" fillId="0" borderId="15" xfId="0" applyNumberFormat="1" applyFont="1" applyFill="1" applyBorder="1" applyAlignment="1" applyProtection="1">
      <alignment/>
      <protection hidden="1"/>
    </xf>
    <xf numFmtId="2" fontId="18" fillId="0" borderId="15" xfId="0" applyNumberFormat="1" applyFont="1" applyFill="1" applyBorder="1" applyAlignment="1" applyProtection="1">
      <alignment horizontal="center"/>
      <protection hidden="1"/>
    </xf>
    <xf numFmtId="2" fontId="17" fillId="0" borderId="15" xfId="0" applyNumberFormat="1" applyFont="1" applyFill="1" applyBorder="1" applyAlignment="1" applyProtection="1">
      <alignment horizontal="center"/>
      <protection hidden="1"/>
    </xf>
    <xf numFmtId="2" fontId="13" fillId="0" borderId="15" xfId="0" applyNumberFormat="1" applyFont="1" applyFill="1" applyBorder="1" applyAlignment="1" applyProtection="1">
      <alignment/>
      <protection hidden="1"/>
    </xf>
    <xf numFmtId="2" fontId="17" fillId="0" borderId="15" xfId="0" applyNumberFormat="1" applyFont="1" applyFill="1" applyBorder="1" applyAlignment="1" applyProtection="1">
      <alignment/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172" fontId="17" fillId="0" borderId="15" xfId="0" applyNumberFormat="1" applyFont="1" applyFill="1" applyBorder="1" applyAlignment="1" applyProtection="1">
      <alignment horizontal="center"/>
      <protection hidden="1"/>
    </xf>
    <xf numFmtId="172" fontId="13" fillId="0" borderId="15" xfId="0" applyNumberFormat="1" applyFont="1" applyFill="1" applyBorder="1" applyAlignment="1" applyProtection="1">
      <alignment horizontal="center"/>
      <protection hidden="1"/>
    </xf>
    <xf numFmtId="172" fontId="13" fillId="0" borderId="15" xfId="0" applyNumberFormat="1" applyFont="1" applyFill="1" applyBorder="1" applyAlignment="1" applyProtection="1">
      <alignment/>
      <protection hidden="1"/>
    </xf>
    <xf numFmtId="173" fontId="13" fillId="0" borderId="15" xfId="0" applyNumberFormat="1" applyFont="1" applyFill="1" applyBorder="1" applyAlignment="1" applyProtection="1">
      <alignment/>
      <protection hidden="1"/>
    </xf>
    <xf numFmtId="173" fontId="13" fillId="0" borderId="15" xfId="0" applyNumberFormat="1" applyFont="1" applyFill="1" applyBorder="1" applyAlignment="1" applyProtection="1">
      <alignment horizontal="center"/>
      <protection hidden="1"/>
    </xf>
    <xf numFmtId="172" fontId="12" fillId="0" borderId="15" xfId="0" applyNumberFormat="1" applyFont="1" applyFill="1" applyBorder="1" applyAlignment="1" applyProtection="1">
      <alignment/>
      <protection hidden="1"/>
    </xf>
    <xf numFmtId="175" fontId="17" fillId="0" borderId="15" xfId="0" applyNumberFormat="1" applyFont="1" applyFill="1" applyBorder="1" applyAlignment="1" applyProtection="1">
      <alignment/>
      <protection hidden="1"/>
    </xf>
    <xf numFmtId="173" fontId="17" fillId="0" borderId="15" xfId="0" applyNumberFormat="1" applyFont="1" applyFill="1" applyBorder="1" applyAlignment="1" applyProtection="1">
      <alignment horizontal="center"/>
      <protection hidden="1"/>
    </xf>
    <xf numFmtId="175" fontId="13" fillId="0" borderId="15" xfId="0" applyNumberFormat="1" applyFont="1" applyFill="1" applyBorder="1" applyAlignment="1" applyProtection="1">
      <alignment horizontal="center"/>
      <protection hidden="1"/>
    </xf>
    <xf numFmtId="173" fontId="12" fillId="0" borderId="15" xfId="0" applyNumberFormat="1" applyFont="1" applyFill="1" applyBorder="1" applyAlignment="1" applyProtection="1">
      <alignment/>
      <protection hidden="1"/>
    </xf>
    <xf numFmtId="175" fontId="13" fillId="0" borderId="15" xfId="0" applyNumberFormat="1" applyFont="1" applyFill="1" applyBorder="1" applyAlignment="1" applyProtection="1">
      <alignment/>
      <protection hidden="1"/>
    </xf>
    <xf numFmtId="175" fontId="12" fillId="0" borderId="15" xfId="0" applyNumberFormat="1" applyFont="1" applyFill="1" applyBorder="1" applyAlignment="1" applyProtection="1">
      <alignment/>
      <protection hidden="1"/>
    </xf>
    <xf numFmtId="173" fontId="17" fillId="0" borderId="15" xfId="0" applyNumberFormat="1" applyFont="1" applyFill="1" applyBorder="1" applyAlignment="1" applyProtection="1">
      <alignment/>
      <protection hidden="1"/>
    </xf>
    <xf numFmtId="175" fontId="18" fillId="0" borderId="15" xfId="0" applyNumberFormat="1" applyFont="1" applyFill="1" applyBorder="1" applyAlignment="1" applyProtection="1">
      <alignment/>
      <protection hidden="1"/>
    </xf>
    <xf numFmtId="175" fontId="18" fillId="0" borderId="15" xfId="0" applyNumberFormat="1" applyFont="1" applyFill="1" applyBorder="1" applyAlignment="1" applyProtection="1">
      <alignment horizontal="center"/>
      <protection hidden="1"/>
    </xf>
    <xf numFmtId="175" fontId="17" fillId="0" borderId="15" xfId="0" applyNumberFormat="1" applyFont="1" applyFill="1" applyBorder="1" applyAlignment="1" applyProtection="1">
      <alignment horizontal="center"/>
      <protection hidden="1"/>
    </xf>
    <xf numFmtId="172" fontId="18" fillId="0" borderId="15" xfId="0" applyNumberFormat="1" applyFont="1" applyFill="1" applyBorder="1" applyAlignment="1" applyProtection="1">
      <alignment/>
      <protection hidden="1"/>
    </xf>
    <xf numFmtId="172" fontId="18" fillId="0" borderId="15" xfId="0" applyNumberFormat="1" applyFont="1" applyFill="1" applyBorder="1" applyAlignment="1" applyProtection="1">
      <alignment horizontal="center"/>
      <protection hidden="1"/>
    </xf>
    <xf numFmtId="173" fontId="18" fillId="0" borderId="15" xfId="0" applyNumberFormat="1" applyFont="1" applyFill="1" applyBorder="1" applyAlignment="1" applyProtection="1">
      <alignment/>
      <protection hidden="1"/>
    </xf>
    <xf numFmtId="173" fontId="18" fillId="0" borderId="15" xfId="0" applyNumberFormat="1" applyFont="1" applyFill="1" applyBorder="1" applyAlignment="1" applyProtection="1">
      <alignment horizontal="center"/>
      <protection hidden="1"/>
    </xf>
    <xf numFmtId="176" fontId="12" fillId="0" borderId="15" xfId="0" applyNumberFormat="1" applyFont="1" applyFill="1" applyBorder="1" applyAlignment="1" applyProtection="1">
      <alignment/>
      <protection hidden="1"/>
    </xf>
    <xf numFmtId="172" fontId="12" fillId="0" borderId="15" xfId="0" applyNumberFormat="1" applyFont="1" applyFill="1" applyBorder="1" applyAlignment="1" applyProtection="1">
      <alignment horizontal="center"/>
      <protection hidden="1"/>
    </xf>
    <xf numFmtId="173" fontId="12" fillId="0" borderId="15" xfId="0" applyNumberFormat="1" applyFont="1" applyFill="1" applyBorder="1" applyAlignment="1" applyProtection="1">
      <alignment horizontal="center"/>
      <protection hidden="1"/>
    </xf>
    <xf numFmtId="173" fontId="12" fillId="0" borderId="15" xfId="0" applyNumberFormat="1" applyFont="1" applyFill="1" applyBorder="1" applyAlignment="1" applyProtection="1">
      <alignment horizontal="right"/>
      <protection hidden="1"/>
    </xf>
    <xf numFmtId="175" fontId="12" fillId="0" borderId="15" xfId="0" applyNumberFormat="1" applyFont="1" applyFill="1" applyBorder="1" applyAlignment="1" applyProtection="1">
      <alignment horizontal="center"/>
      <protection hidden="1"/>
    </xf>
    <xf numFmtId="1" fontId="13" fillId="0" borderId="15" xfId="0" applyNumberFormat="1" applyFont="1" applyFill="1" applyBorder="1" applyAlignment="1" applyProtection="1">
      <alignment/>
      <protection hidden="1"/>
    </xf>
    <xf numFmtId="1" fontId="17" fillId="0" borderId="15" xfId="0" applyNumberFormat="1" applyFont="1" applyFill="1" applyBorder="1" applyAlignment="1" applyProtection="1">
      <alignment horizontal="center"/>
      <protection hidden="1"/>
    </xf>
    <xf numFmtId="0" fontId="15" fillId="0" borderId="15" xfId="0" applyNumberFormat="1" applyFont="1" applyFill="1" applyBorder="1" applyAlignment="1" applyProtection="1">
      <alignment horizontal="center" vertical="center"/>
      <protection hidden="1"/>
    </xf>
    <xf numFmtId="0" fontId="15" fillId="0" borderId="15" xfId="0" applyNumberFormat="1" applyFont="1" applyFill="1" applyBorder="1" applyAlignment="1" applyProtection="1">
      <alignment horizontal="center" vertical="center" textRotation="90" wrapText="1"/>
      <protection hidden="1"/>
    </xf>
    <xf numFmtId="0" fontId="15" fillId="0" borderId="15" xfId="0" applyNumberFormat="1" applyFont="1" applyFill="1" applyBorder="1" applyAlignment="1" applyProtection="1">
      <alignment horizontal="center" vertical="center" textRotation="90"/>
      <protection hidden="1"/>
    </xf>
    <xf numFmtId="174" fontId="15" fillId="0" borderId="15" xfId="0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5" xfId="0" applyNumberFormat="1" applyFont="1" applyFill="1" applyBorder="1" applyAlignment="1" applyProtection="1">
      <alignment/>
      <protection hidden="1"/>
    </xf>
    <xf numFmtId="0" fontId="13" fillId="0" borderId="15" xfId="0" applyNumberFormat="1" applyFont="1" applyFill="1" applyBorder="1" applyAlignment="1" applyProtection="1">
      <alignment horizontal="center" vertical="center"/>
      <protection hidden="1"/>
    </xf>
    <xf numFmtId="0" fontId="13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>
      <alignment wrapText="1"/>
    </xf>
    <xf numFmtId="0" fontId="21" fillId="0" borderId="13" xfId="0" applyNumberFormat="1" applyFont="1" applyFill="1" applyBorder="1" applyAlignment="1" applyProtection="1">
      <alignment/>
      <protection hidden="1"/>
    </xf>
    <xf numFmtId="0" fontId="6" fillId="0" borderId="13" xfId="0" applyFont="1" applyFill="1" applyBorder="1" applyAlignment="1">
      <alignment/>
    </xf>
    <xf numFmtId="172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30</xdr:row>
      <xdr:rowOff>0</xdr:rowOff>
    </xdr:from>
    <xdr:to>
      <xdr:col>50</xdr:col>
      <xdr:colOff>0</xdr:colOff>
      <xdr:row>30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9611975" y="11039475"/>
          <a:ext cx="2564130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 ;  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см.табл.6.</a:t>
          </a:r>
        </a:p>
      </xdr:txBody>
    </xdr:sp>
    <xdr:clientData/>
  </xdr:twoCellAnchor>
  <xdr:twoCellAnchor>
    <xdr:from>
      <xdr:col>57</xdr:col>
      <xdr:colOff>85725</xdr:colOff>
      <xdr:row>30</xdr:row>
      <xdr:rowOff>0</xdr:rowOff>
    </xdr:from>
    <xdr:to>
      <xdr:col>81</xdr:col>
      <xdr:colOff>9525</xdr:colOff>
      <xdr:row>30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52044600" y="11039475"/>
          <a:ext cx="2083117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 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 табл.6; 
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- 0,04 тыс.т, кунджа - 0,015 тыс.т.</a:t>
          </a:r>
        </a:p>
      </xdr:txBody>
    </xdr:sp>
    <xdr:clientData/>
  </xdr:twoCellAnchor>
  <xdr:twoCellAnchor>
    <xdr:from>
      <xdr:col>96</xdr:col>
      <xdr:colOff>28575</xdr:colOff>
      <xdr:row>30</xdr:row>
      <xdr:rowOff>0</xdr:rowOff>
    </xdr:from>
    <xdr:to>
      <xdr:col>103</xdr:col>
      <xdr:colOff>0</xdr:colOff>
      <xdr:row>30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86125050" y="11039475"/>
          <a:ext cx="65627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51</xdr:col>
      <xdr:colOff>0</xdr:colOff>
      <xdr:row>67</xdr:row>
      <xdr:rowOff>0</xdr:rowOff>
    </xdr:from>
    <xdr:to>
      <xdr:col>58</xdr:col>
      <xdr:colOff>95250</xdr:colOff>
      <xdr:row>67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46339125" y="23117175"/>
          <a:ext cx="691515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66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 flipH="1" flipV="1">
          <a:off x="92687775" y="22707600"/>
          <a:ext cx="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47625</xdr:colOff>
      <xdr:row>30</xdr:row>
      <xdr:rowOff>0</xdr:rowOff>
    </xdr:from>
    <xdr:to>
      <xdr:col>50</xdr:col>
      <xdr:colOff>0</xdr:colOff>
      <xdr:row>30</xdr:row>
      <xdr:rowOff>0</xdr:rowOff>
    </xdr:to>
    <xdr:sp>
      <xdr:nvSpPr>
        <xdr:cNvPr id="6" name="Text Box 1513"/>
        <xdr:cNvSpPr txBox="1">
          <a:spLocks noChangeArrowheads="1"/>
        </xdr:cNvSpPr>
      </xdr:nvSpPr>
      <xdr:spPr>
        <a:xfrm>
          <a:off x="19611975" y="11039475"/>
          <a:ext cx="256413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85725</xdr:colOff>
      <xdr:row>30</xdr:row>
      <xdr:rowOff>0</xdr:rowOff>
    </xdr:from>
    <xdr:to>
      <xdr:col>81</xdr:col>
      <xdr:colOff>9525</xdr:colOff>
      <xdr:row>30</xdr:row>
      <xdr:rowOff>0</xdr:rowOff>
    </xdr:to>
    <xdr:sp>
      <xdr:nvSpPr>
        <xdr:cNvPr id="7" name="Text Box 1514"/>
        <xdr:cNvSpPr txBox="1">
          <a:spLocks noChangeArrowheads="1"/>
        </xdr:cNvSpPr>
      </xdr:nvSpPr>
      <xdr:spPr>
        <a:xfrm>
          <a:off x="52044600" y="11039475"/>
          <a:ext cx="2083117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 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 табл.6; 
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- 0,04 тыс.т, кунджа - 0,015 тыс.т.</a:t>
          </a:r>
        </a:p>
      </xdr:txBody>
    </xdr:sp>
    <xdr:clientData/>
  </xdr:twoCellAnchor>
  <xdr:twoCellAnchor>
    <xdr:from>
      <xdr:col>96</xdr:col>
      <xdr:colOff>28575</xdr:colOff>
      <xdr:row>30</xdr:row>
      <xdr:rowOff>0</xdr:rowOff>
    </xdr:from>
    <xdr:to>
      <xdr:col>103</xdr:col>
      <xdr:colOff>0</xdr:colOff>
      <xdr:row>30</xdr:row>
      <xdr:rowOff>0</xdr:rowOff>
    </xdr:to>
    <xdr:sp>
      <xdr:nvSpPr>
        <xdr:cNvPr id="8" name="Text Box 1515"/>
        <xdr:cNvSpPr txBox="1">
          <a:spLocks noChangeArrowheads="1"/>
        </xdr:cNvSpPr>
      </xdr:nvSpPr>
      <xdr:spPr>
        <a:xfrm>
          <a:off x="86125050" y="11039475"/>
          <a:ext cx="65627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51</xdr:col>
      <xdr:colOff>0</xdr:colOff>
      <xdr:row>67</xdr:row>
      <xdr:rowOff>0</xdr:rowOff>
    </xdr:from>
    <xdr:to>
      <xdr:col>58</xdr:col>
      <xdr:colOff>495300</xdr:colOff>
      <xdr:row>67</xdr:row>
      <xdr:rowOff>0</xdr:rowOff>
    </xdr:to>
    <xdr:sp>
      <xdr:nvSpPr>
        <xdr:cNvPr id="9" name="Text Box 1516"/>
        <xdr:cNvSpPr txBox="1">
          <a:spLocks noChangeArrowheads="1"/>
        </xdr:cNvSpPr>
      </xdr:nvSpPr>
      <xdr:spPr>
        <a:xfrm>
          <a:off x="46339125" y="23117175"/>
          <a:ext cx="73152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85725</xdr:colOff>
      <xdr:row>30</xdr:row>
      <xdr:rowOff>0</xdr:rowOff>
    </xdr:from>
    <xdr:to>
      <xdr:col>81</xdr:col>
      <xdr:colOff>0</xdr:colOff>
      <xdr:row>30</xdr:row>
      <xdr:rowOff>0</xdr:rowOff>
    </xdr:to>
    <xdr:sp>
      <xdr:nvSpPr>
        <xdr:cNvPr id="10" name="Text Box 1517"/>
        <xdr:cNvSpPr txBox="1">
          <a:spLocks noChangeArrowheads="1"/>
        </xdr:cNvSpPr>
      </xdr:nvSpPr>
      <xdr:spPr>
        <a:xfrm>
          <a:off x="52044600" y="11039475"/>
          <a:ext cx="2082165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96</xdr:col>
      <xdr:colOff>28575</xdr:colOff>
      <xdr:row>30</xdr:row>
      <xdr:rowOff>0</xdr:rowOff>
    </xdr:from>
    <xdr:to>
      <xdr:col>103</xdr:col>
      <xdr:colOff>0</xdr:colOff>
      <xdr:row>30</xdr:row>
      <xdr:rowOff>0</xdr:rowOff>
    </xdr:to>
    <xdr:sp>
      <xdr:nvSpPr>
        <xdr:cNvPr id="11" name="Text Box 1518"/>
        <xdr:cNvSpPr txBox="1">
          <a:spLocks noChangeArrowheads="1"/>
        </xdr:cNvSpPr>
      </xdr:nvSpPr>
      <xdr:spPr>
        <a:xfrm>
          <a:off x="86125050" y="11039475"/>
          <a:ext cx="65627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67</xdr:row>
      <xdr:rowOff>0</xdr:rowOff>
    </xdr:from>
    <xdr:to>
      <xdr:col>58</xdr:col>
      <xdr:colOff>142875</xdr:colOff>
      <xdr:row>67</xdr:row>
      <xdr:rowOff>0</xdr:rowOff>
    </xdr:to>
    <xdr:sp>
      <xdr:nvSpPr>
        <xdr:cNvPr id="12" name="Text Box 1519"/>
        <xdr:cNvSpPr txBox="1">
          <a:spLocks noChangeArrowheads="1"/>
        </xdr:cNvSpPr>
      </xdr:nvSpPr>
      <xdr:spPr>
        <a:xfrm>
          <a:off x="46339125" y="23117175"/>
          <a:ext cx="696277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47625</xdr:colOff>
      <xdr:row>30</xdr:row>
      <xdr:rowOff>0</xdr:rowOff>
    </xdr:from>
    <xdr:to>
      <xdr:col>50</xdr:col>
      <xdr:colOff>0</xdr:colOff>
      <xdr:row>30</xdr:row>
      <xdr:rowOff>0</xdr:rowOff>
    </xdr:to>
    <xdr:sp>
      <xdr:nvSpPr>
        <xdr:cNvPr id="13" name="Text Box 1520"/>
        <xdr:cNvSpPr txBox="1">
          <a:spLocks noChangeArrowheads="1"/>
        </xdr:cNvSpPr>
      </xdr:nvSpPr>
      <xdr:spPr>
        <a:xfrm>
          <a:off x="19611975" y="11039475"/>
          <a:ext cx="2564130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 ;  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см.табл.6.</a:t>
          </a:r>
        </a:p>
      </xdr:txBody>
    </xdr:sp>
    <xdr:clientData/>
  </xdr:twoCellAnchor>
  <xdr:twoCellAnchor>
    <xdr:from>
      <xdr:col>57</xdr:col>
      <xdr:colOff>85725</xdr:colOff>
      <xdr:row>30</xdr:row>
      <xdr:rowOff>0</xdr:rowOff>
    </xdr:from>
    <xdr:to>
      <xdr:col>81</xdr:col>
      <xdr:colOff>9525</xdr:colOff>
      <xdr:row>30</xdr:row>
      <xdr:rowOff>0</xdr:rowOff>
    </xdr:to>
    <xdr:sp>
      <xdr:nvSpPr>
        <xdr:cNvPr id="14" name="Text Box 1521"/>
        <xdr:cNvSpPr txBox="1">
          <a:spLocks noChangeArrowheads="1"/>
        </xdr:cNvSpPr>
      </xdr:nvSpPr>
      <xdr:spPr>
        <a:xfrm>
          <a:off x="52044600" y="11039475"/>
          <a:ext cx="2083117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 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 табл.6; 
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- 0,04 тыс.т, кунджа - 0,015 тыс.т.</a:t>
          </a:r>
        </a:p>
      </xdr:txBody>
    </xdr:sp>
    <xdr:clientData/>
  </xdr:twoCellAnchor>
  <xdr:twoCellAnchor>
    <xdr:from>
      <xdr:col>96</xdr:col>
      <xdr:colOff>28575</xdr:colOff>
      <xdr:row>30</xdr:row>
      <xdr:rowOff>0</xdr:rowOff>
    </xdr:from>
    <xdr:to>
      <xdr:col>103</xdr:col>
      <xdr:colOff>0</xdr:colOff>
      <xdr:row>30</xdr:row>
      <xdr:rowOff>0</xdr:rowOff>
    </xdr:to>
    <xdr:sp>
      <xdr:nvSpPr>
        <xdr:cNvPr id="15" name="Text Box 1522"/>
        <xdr:cNvSpPr txBox="1">
          <a:spLocks noChangeArrowheads="1"/>
        </xdr:cNvSpPr>
      </xdr:nvSpPr>
      <xdr:spPr>
        <a:xfrm>
          <a:off x="86125050" y="11039475"/>
          <a:ext cx="65627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51</xdr:col>
      <xdr:colOff>0</xdr:colOff>
      <xdr:row>67</xdr:row>
      <xdr:rowOff>0</xdr:rowOff>
    </xdr:from>
    <xdr:to>
      <xdr:col>58</xdr:col>
      <xdr:colOff>85725</xdr:colOff>
      <xdr:row>67</xdr:row>
      <xdr:rowOff>0</xdr:rowOff>
    </xdr:to>
    <xdr:sp>
      <xdr:nvSpPr>
        <xdr:cNvPr id="16" name="Text Box 1523"/>
        <xdr:cNvSpPr txBox="1">
          <a:spLocks noChangeArrowheads="1"/>
        </xdr:cNvSpPr>
      </xdr:nvSpPr>
      <xdr:spPr>
        <a:xfrm>
          <a:off x="46339125" y="23117175"/>
          <a:ext cx="69056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66</xdr:row>
      <xdr:rowOff>0</xdr:rowOff>
    </xdr:to>
    <xdr:sp>
      <xdr:nvSpPr>
        <xdr:cNvPr id="17" name="Text Box 1524"/>
        <xdr:cNvSpPr txBox="1">
          <a:spLocks noChangeArrowheads="1"/>
        </xdr:cNvSpPr>
      </xdr:nvSpPr>
      <xdr:spPr>
        <a:xfrm flipH="1" flipV="1">
          <a:off x="92687775" y="22707600"/>
          <a:ext cx="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47625</xdr:colOff>
      <xdr:row>30</xdr:row>
      <xdr:rowOff>0</xdr:rowOff>
    </xdr:from>
    <xdr:to>
      <xdr:col>50</xdr:col>
      <xdr:colOff>0</xdr:colOff>
      <xdr:row>30</xdr:row>
      <xdr:rowOff>0</xdr:rowOff>
    </xdr:to>
    <xdr:sp>
      <xdr:nvSpPr>
        <xdr:cNvPr id="18" name="Text Box 1525"/>
        <xdr:cNvSpPr txBox="1">
          <a:spLocks noChangeArrowheads="1"/>
        </xdr:cNvSpPr>
      </xdr:nvSpPr>
      <xdr:spPr>
        <a:xfrm>
          <a:off x="19611975" y="11039475"/>
          <a:ext cx="256413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85725</xdr:colOff>
      <xdr:row>30</xdr:row>
      <xdr:rowOff>0</xdr:rowOff>
    </xdr:from>
    <xdr:to>
      <xdr:col>81</xdr:col>
      <xdr:colOff>9525</xdr:colOff>
      <xdr:row>30</xdr:row>
      <xdr:rowOff>0</xdr:rowOff>
    </xdr:to>
    <xdr:sp>
      <xdr:nvSpPr>
        <xdr:cNvPr id="19" name="Text Box 1526"/>
        <xdr:cNvSpPr txBox="1">
          <a:spLocks noChangeArrowheads="1"/>
        </xdr:cNvSpPr>
      </xdr:nvSpPr>
      <xdr:spPr>
        <a:xfrm>
          <a:off x="52044600" y="11039475"/>
          <a:ext cx="2083117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 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 табл.6; 
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- 0,04 тыс.т, кунджа - 0,015 тыс.т.</a:t>
          </a:r>
        </a:p>
      </xdr:txBody>
    </xdr:sp>
    <xdr:clientData/>
  </xdr:twoCellAnchor>
  <xdr:twoCellAnchor>
    <xdr:from>
      <xdr:col>96</xdr:col>
      <xdr:colOff>28575</xdr:colOff>
      <xdr:row>30</xdr:row>
      <xdr:rowOff>0</xdr:rowOff>
    </xdr:from>
    <xdr:to>
      <xdr:col>103</xdr:col>
      <xdr:colOff>0</xdr:colOff>
      <xdr:row>30</xdr:row>
      <xdr:rowOff>0</xdr:rowOff>
    </xdr:to>
    <xdr:sp>
      <xdr:nvSpPr>
        <xdr:cNvPr id="20" name="Text Box 1527"/>
        <xdr:cNvSpPr txBox="1">
          <a:spLocks noChangeArrowheads="1"/>
        </xdr:cNvSpPr>
      </xdr:nvSpPr>
      <xdr:spPr>
        <a:xfrm>
          <a:off x="86125050" y="11039475"/>
          <a:ext cx="65627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51</xdr:col>
      <xdr:colOff>0</xdr:colOff>
      <xdr:row>67</xdr:row>
      <xdr:rowOff>0</xdr:rowOff>
    </xdr:from>
    <xdr:to>
      <xdr:col>58</xdr:col>
      <xdr:colOff>257175</xdr:colOff>
      <xdr:row>67</xdr:row>
      <xdr:rowOff>0</xdr:rowOff>
    </xdr:to>
    <xdr:sp>
      <xdr:nvSpPr>
        <xdr:cNvPr id="21" name="Text Box 1528"/>
        <xdr:cNvSpPr txBox="1">
          <a:spLocks noChangeArrowheads="1"/>
        </xdr:cNvSpPr>
      </xdr:nvSpPr>
      <xdr:spPr>
        <a:xfrm>
          <a:off x="46339125" y="23117175"/>
          <a:ext cx="707707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85725</xdr:colOff>
      <xdr:row>30</xdr:row>
      <xdr:rowOff>0</xdr:rowOff>
    </xdr:from>
    <xdr:to>
      <xdr:col>81</xdr:col>
      <xdr:colOff>0</xdr:colOff>
      <xdr:row>30</xdr:row>
      <xdr:rowOff>0</xdr:rowOff>
    </xdr:to>
    <xdr:sp>
      <xdr:nvSpPr>
        <xdr:cNvPr id="22" name="Text Box 1529"/>
        <xdr:cNvSpPr txBox="1">
          <a:spLocks noChangeArrowheads="1"/>
        </xdr:cNvSpPr>
      </xdr:nvSpPr>
      <xdr:spPr>
        <a:xfrm>
          <a:off x="52044600" y="11039475"/>
          <a:ext cx="2082165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96</xdr:col>
      <xdr:colOff>28575</xdr:colOff>
      <xdr:row>30</xdr:row>
      <xdr:rowOff>0</xdr:rowOff>
    </xdr:from>
    <xdr:to>
      <xdr:col>103</xdr:col>
      <xdr:colOff>0</xdr:colOff>
      <xdr:row>30</xdr:row>
      <xdr:rowOff>0</xdr:rowOff>
    </xdr:to>
    <xdr:sp>
      <xdr:nvSpPr>
        <xdr:cNvPr id="23" name="Text Box 1530"/>
        <xdr:cNvSpPr txBox="1">
          <a:spLocks noChangeArrowheads="1"/>
        </xdr:cNvSpPr>
      </xdr:nvSpPr>
      <xdr:spPr>
        <a:xfrm>
          <a:off x="86125050" y="11039475"/>
          <a:ext cx="65627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600075</xdr:colOff>
      <xdr:row>67</xdr:row>
      <xdr:rowOff>0</xdr:rowOff>
    </xdr:from>
    <xdr:to>
      <xdr:col>57</xdr:col>
      <xdr:colOff>419100</xdr:colOff>
      <xdr:row>67</xdr:row>
      <xdr:rowOff>0</xdr:rowOff>
    </xdr:to>
    <xdr:sp>
      <xdr:nvSpPr>
        <xdr:cNvPr id="24" name="Text Box 1531"/>
        <xdr:cNvSpPr txBox="1">
          <a:spLocks noChangeArrowheads="1"/>
        </xdr:cNvSpPr>
      </xdr:nvSpPr>
      <xdr:spPr>
        <a:xfrm>
          <a:off x="44834175" y="23117175"/>
          <a:ext cx="75438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47625</xdr:colOff>
      <xdr:row>30</xdr:row>
      <xdr:rowOff>0</xdr:rowOff>
    </xdr:from>
    <xdr:to>
      <xdr:col>50</xdr:col>
      <xdr:colOff>0</xdr:colOff>
      <xdr:row>30</xdr:row>
      <xdr:rowOff>0</xdr:rowOff>
    </xdr:to>
    <xdr:sp>
      <xdr:nvSpPr>
        <xdr:cNvPr id="25" name="Text Box 1532"/>
        <xdr:cNvSpPr txBox="1">
          <a:spLocks noChangeArrowheads="1"/>
        </xdr:cNvSpPr>
      </xdr:nvSpPr>
      <xdr:spPr>
        <a:xfrm>
          <a:off x="19611975" y="11039475"/>
          <a:ext cx="2564130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 ;  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см.табл.6.</a:t>
          </a:r>
        </a:p>
      </xdr:txBody>
    </xdr:sp>
    <xdr:clientData/>
  </xdr:twoCellAnchor>
  <xdr:twoCellAnchor>
    <xdr:from>
      <xdr:col>57</xdr:col>
      <xdr:colOff>85725</xdr:colOff>
      <xdr:row>30</xdr:row>
      <xdr:rowOff>0</xdr:rowOff>
    </xdr:from>
    <xdr:to>
      <xdr:col>81</xdr:col>
      <xdr:colOff>9525</xdr:colOff>
      <xdr:row>30</xdr:row>
      <xdr:rowOff>0</xdr:rowOff>
    </xdr:to>
    <xdr:sp>
      <xdr:nvSpPr>
        <xdr:cNvPr id="26" name="Text Box 1533"/>
        <xdr:cNvSpPr txBox="1">
          <a:spLocks noChangeArrowheads="1"/>
        </xdr:cNvSpPr>
      </xdr:nvSpPr>
      <xdr:spPr>
        <a:xfrm>
          <a:off x="52044600" y="11039475"/>
          <a:ext cx="2083117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 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 табл.6; 
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- 0,04 тыс.т, кунджа - 0,015 тыс.т.</a:t>
          </a:r>
        </a:p>
      </xdr:txBody>
    </xdr:sp>
    <xdr:clientData/>
  </xdr:twoCellAnchor>
  <xdr:twoCellAnchor>
    <xdr:from>
      <xdr:col>96</xdr:col>
      <xdr:colOff>28575</xdr:colOff>
      <xdr:row>30</xdr:row>
      <xdr:rowOff>0</xdr:rowOff>
    </xdr:from>
    <xdr:to>
      <xdr:col>103</xdr:col>
      <xdr:colOff>0</xdr:colOff>
      <xdr:row>30</xdr:row>
      <xdr:rowOff>0</xdr:rowOff>
    </xdr:to>
    <xdr:sp>
      <xdr:nvSpPr>
        <xdr:cNvPr id="27" name="Text Box 1534"/>
        <xdr:cNvSpPr txBox="1">
          <a:spLocks noChangeArrowheads="1"/>
        </xdr:cNvSpPr>
      </xdr:nvSpPr>
      <xdr:spPr>
        <a:xfrm>
          <a:off x="86125050" y="11039475"/>
          <a:ext cx="65627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51</xdr:col>
      <xdr:colOff>0</xdr:colOff>
      <xdr:row>67</xdr:row>
      <xdr:rowOff>0</xdr:rowOff>
    </xdr:from>
    <xdr:to>
      <xdr:col>59</xdr:col>
      <xdr:colOff>304800</xdr:colOff>
      <xdr:row>67</xdr:row>
      <xdr:rowOff>0</xdr:rowOff>
    </xdr:to>
    <xdr:sp>
      <xdr:nvSpPr>
        <xdr:cNvPr id="28" name="Text Box 1535"/>
        <xdr:cNvSpPr txBox="1">
          <a:spLocks noChangeArrowheads="1"/>
        </xdr:cNvSpPr>
      </xdr:nvSpPr>
      <xdr:spPr>
        <a:xfrm>
          <a:off x="46339125" y="23117175"/>
          <a:ext cx="791527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66</xdr:row>
      <xdr:rowOff>0</xdr:rowOff>
    </xdr:to>
    <xdr:sp>
      <xdr:nvSpPr>
        <xdr:cNvPr id="29" name="Text Box 1536"/>
        <xdr:cNvSpPr txBox="1">
          <a:spLocks noChangeArrowheads="1"/>
        </xdr:cNvSpPr>
      </xdr:nvSpPr>
      <xdr:spPr>
        <a:xfrm flipH="1" flipV="1">
          <a:off x="92687775" y="22707600"/>
          <a:ext cx="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47625</xdr:colOff>
      <xdr:row>30</xdr:row>
      <xdr:rowOff>0</xdr:rowOff>
    </xdr:from>
    <xdr:to>
      <xdr:col>50</xdr:col>
      <xdr:colOff>0</xdr:colOff>
      <xdr:row>30</xdr:row>
      <xdr:rowOff>0</xdr:rowOff>
    </xdr:to>
    <xdr:sp>
      <xdr:nvSpPr>
        <xdr:cNvPr id="30" name="Text Box 1537"/>
        <xdr:cNvSpPr txBox="1">
          <a:spLocks noChangeArrowheads="1"/>
        </xdr:cNvSpPr>
      </xdr:nvSpPr>
      <xdr:spPr>
        <a:xfrm>
          <a:off x="19611975" y="11039475"/>
          <a:ext cx="256413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85725</xdr:colOff>
      <xdr:row>30</xdr:row>
      <xdr:rowOff>0</xdr:rowOff>
    </xdr:from>
    <xdr:to>
      <xdr:col>81</xdr:col>
      <xdr:colOff>9525</xdr:colOff>
      <xdr:row>30</xdr:row>
      <xdr:rowOff>0</xdr:rowOff>
    </xdr:to>
    <xdr:sp>
      <xdr:nvSpPr>
        <xdr:cNvPr id="31" name="Text Box 1538"/>
        <xdr:cNvSpPr txBox="1">
          <a:spLocks noChangeArrowheads="1"/>
        </xdr:cNvSpPr>
      </xdr:nvSpPr>
      <xdr:spPr>
        <a:xfrm>
          <a:off x="52044600" y="11039475"/>
          <a:ext cx="2083117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 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 табл.6; 
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- 0,04 тыс.т, кунджа - 0,015 тыс.т.</a:t>
          </a:r>
        </a:p>
      </xdr:txBody>
    </xdr:sp>
    <xdr:clientData/>
  </xdr:twoCellAnchor>
  <xdr:twoCellAnchor>
    <xdr:from>
      <xdr:col>96</xdr:col>
      <xdr:colOff>28575</xdr:colOff>
      <xdr:row>30</xdr:row>
      <xdr:rowOff>0</xdr:rowOff>
    </xdr:from>
    <xdr:to>
      <xdr:col>103</xdr:col>
      <xdr:colOff>0</xdr:colOff>
      <xdr:row>30</xdr:row>
      <xdr:rowOff>0</xdr:rowOff>
    </xdr:to>
    <xdr:sp>
      <xdr:nvSpPr>
        <xdr:cNvPr id="32" name="Text Box 1539"/>
        <xdr:cNvSpPr txBox="1">
          <a:spLocks noChangeArrowheads="1"/>
        </xdr:cNvSpPr>
      </xdr:nvSpPr>
      <xdr:spPr>
        <a:xfrm>
          <a:off x="86125050" y="11039475"/>
          <a:ext cx="65627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57</xdr:col>
      <xdr:colOff>85725</xdr:colOff>
      <xdr:row>30</xdr:row>
      <xdr:rowOff>0</xdr:rowOff>
    </xdr:from>
    <xdr:to>
      <xdr:col>81</xdr:col>
      <xdr:colOff>0</xdr:colOff>
      <xdr:row>30</xdr:row>
      <xdr:rowOff>0</xdr:rowOff>
    </xdr:to>
    <xdr:sp>
      <xdr:nvSpPr>
        <xdr:cNvPr id="33" name="Text Box 1540"/>
        <xdr:cNvSpPr txBox="1">
          <a:spLocks noChangeArrowheads="1"/>
        </xdr:cNvSpPr>
      </xdr:nvSpPr>
      <xdr:spPr>
        <a:xfrm>
          <a:off x="52044600" y="11039475"/>
          <a:ext cx="2082165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96</xdr:col>
      <xdr:colOff>28575</xdr:colOff>
      <xdr:row>30</xdr:row>
      <xdr:rowOff>0</xdr:rowOff>
    </xdr:from>
    <xdr:to>
      <xdr:col>103</xdr:col>
      <xdr:colOff>0</xdr:colOff>
      <xdr:row>30</xdr:row>
      <xdr:rowOff>0</xdr:rowOff>
    </xdr:to>
    <xdr:sp>
      <xdr:nvSpPr>
        <xdr:cNvPr id="34" name="Text Box 1541"/>
        <xdr:cNvSpPr txBox="1">
          <a:spLocks noChangeArrowheads="1"/>
        </xdr:cNvSpPr>
      </xdr:nvSpPr>
      <xdr:spPr>
        <a:xfrm>
          <a:off x="86125050" y="11039475"/>
          <a:ext cx="65627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96</xdr:col>
      <xdr:colOff>781050</xdr:colOff>
      <xdr:row>30</xdr:row>
      <xdr:rowOff>0</xdr:rowOff>
    </xdr:to>
    <xdr:sp>
      <xdr:nvSpPr>
        <xdr:cNvPr id="35" name="Text Box 1542"/>
        <xdr:cNvSpPr txBox="1">
          <a:spLocks noChangeArrowheads="1"/>
        </xdr:cNvSpPr>
      </xdr:nvSpPr>
      <xdr:spPr>
        <a:xfrm>
          <a:off x="79019400" y="11039475"/>
          <a:ext cx="78581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96</xdr:col>
      <xdr:colOff>781050</xdr:colOff>
      <xdr:row>30</xdr:row>
      <xdr:rowOff>0</xdr:rowOff>
    </xdr:to>
    <xdr:sp>
      <xdr:nvSpPr>
        <xdr:cNvPr id="36" name="Text Box 1543"/>
        <xdr:cNvSpPr txBox="1">
          <a:spLocks noChangeArrowheads="1"/>
        </xdr:cNvSpPr>
      </xdr:nvSpPr>
      <xdr:spPr>
        <a:xfrm>
          <a:off x="79019400" y="11039475"/>
          <a:ext cx="78581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97</xdr:col>
      <xdr:colOff>0</xdr:colOff>
      <xdr:row>30</xdr:row>
      <xdr:rowOff>0</xdr:rowOff>
    </xdr:to>
    <xdr:sp>
      <xdr:nvSpPr>
        <xdr:cNvPr id="37" name="Text Box 1544"/>
        <xdr:cNvSpPr txBox="1">
          <a:spLocks noChangeArrowheads="1"/>
        </xdr:cNvSpPr>
      </xdr:nvSpPr>
      <xdr:spPr>
        <a:xfrm>
          <a:off x="79019400" y="11039475"/>
          <a:ext cx="786765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96</xdr:col>
      <xdr:colOff>781050</xdr:colOff>
      <xdr:row>30</xdr:row>
      <xdr:rowOff>0</xdr:rowOff>
    </xdr:to>
    <xdr:sp>
      <xdr:nvSpPr>
        <xdr:cNvPr id="38" name="Text Box 1545"/>
        <xdr:cNvSpPr txBox="1">
          <a:spLocks noChangeArrowheads="1"/>
        </xdr:cNvSpPr>
      </xdr:nvSpPr>
      <xdr:spPr>
        <a:xfrm>
          <a:off x="79019400" y="11039475"/>
          <a:ext cx="78581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96</xdr:col>
      <xdr:colOff>781050</xdr:colOff>
      <xdr:row>30</xdr:row>
      <xdr:rowOff>0</xdr:rowOff>
    </xdr:to>
    <xdr:sp>
      <xdr:nvSpPr>
        <xdr:cNvPr id="39" name="Text Box 1546"/>
        <xdr:cNvSpPr txBox="1">
          <a:spLocks noChangeArrowheads="1"/>
        </xdr:cNvSpPr>
      </xdr:nvSpPr>
      <xdr:spPr>
        <a:xfrm>
          <a:off x="79019400" y="11039475"/>
          <a:ext cx="78581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97</xdr:col>
      <xdr:colOff>0</xdr:colOff>
      <xdr:row>30</xdr:row>
      <xdr:rowOff>0</xdr:rowOff>
    </xdr:to>
    <xdr:sp>
      <xdr:nvSpPr>
        <xdr:cNvPr id="40" name="Text Box 1547"/>
        <xdr:cNvSpPr txBox="1">
          <a:spLocks noChangeArrowheads="1"/>
        </xdr:cNvSpPr>
      </xdr:nvSpPr>
      <xdr:spPr>
        <a:xfrm>
          <a:off x="79019400" y="11039475"/>
          <a:ext cx="786765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96</xdr:col>
      <xdr:colOff>781050</xdr:colOff>
      <xdr:row>30</xdr:row>
      <xdr:rowOff>0</xdr:rowOff>
    </xdr:to>
    <xdr:sp>
      <xdr:nvSpPr>
        <xdr:cNvPr id="41" name="Text Box 1548"/>
        <xdr:cNvSpPr txBox="1">
          <a:spLocks noChangeArrowheads="1"/>
        </xdr:cNvSpPr>
      </xdr:nvSpPr>
      <xdr:spPr>
        <a:xfrm>
          <a:off x="79019400" y="11039475"/>
          <a:ext cx="78581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96</xdr:col>
      <xdr:colOff>781050</xdr:colOff>
      <xdr:row>30</xdr:row>
      <xdr:rowOff>0</xdr:rowOff>
    </xdr:to>
    <xdr:sp>
      <xdr:nvSpPr>
        <xdr:cNvPr id="42" name="Text Box 1549"/>
        <xdr:cNvSpPr txBox="1">
          <a:spLocks noChangeArrowheads="1"/>
        </xdr:cNvSpPr>
      </xdr:nvSpPr>
      <xdr:spPr>
        <a:xfrm>
          <a:off x="79019400" y="11039475"/>
          <a:ext cx="78581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97</xdr:col>
      <xdr:colOff>0</xdr:colOff>
      <xdr:row>30</xdr:row>
      <xdr:rowOff>0</xdr:rowOff>
    </xdr:to>
    <xdr:sp>
      <xdr:nvSpPr>
        <xdr:cNvPr id="43" name="Text Box 1550"/>
        <xdr:cNvSpPr txBox="1">
          <a:spLocks noChangeArrowheads="1"/>
        </xdr:cNvSpPr>
      </xdr:nvSpPr>
      <xdr:spPr>
        <a:xfrm>
          <a:off x="79019400" y="11039475"/>
          <a:ext cx="786765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96</xdr:col>
      <xdr:colOff>781050</xdr:colOff>
      <xdr:row>30</xdr:row>
      <xdr:rowOff>0</xdr:rowOff>
    </xdr:to>
    <xdr:sp>
      <xdr:nvSpPr>
        <xdr:cNvPr id="44" name="Text Box 1551"/>
        <xdr:cNvSpPr txBox="1">
          <a:spLocks noChangeArrowheads="1"/>
        </xdr:cNvSpPr>
      </xdr:nvSpPr>
      <xdr:spPr>
        <a:xfrm>
          <a:off x="79019400" y="11039475"/>
          <a:ext cx="78581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96</xdr:col>
      <xdr:colOff>781050</xdr:colOff>
      <xdr:row>30</xdr:row>
      <xdr:rowOff>0</xdr:rowOff>
    </xdr:to>
    <xdr:sp>
      <xdr:nvSpPr>
        <xdr:cNvPr id="45" name="Text Box 1552"/>
        <xdr:cNvSpPr txBox="1">
          <a:spLocks noChangeArrowheads="1"/>
        </xdr:cNvSpPr>
      </xdr:nvSpPr>
      <xdr:spPr>
        <a:xfrm>
          <a:off x="79019400" y="11039475"/>
          <a:ext cx="78581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97</xdr:col>
      <xdr:colOff>0</xdr:colOff>
      <xdr:row>30</xdr:row>
      <xdr:rowOff>0</xdr:rowOff>
    </xdr:to>
    <xdr:sp>
      <xdr:nvSpPr>
        <xdr:cNvPr id="46" name="Text Box 1553"/>
        <xdr:cNvSpPr txBox="1">
          <a:spLocks noChangeArrowheads="1"/>
        </xdr:cNvSpPr>
      </xdr:nvSpPr>
      <xdr:spPr>
        <a:xfrm>
          <a:off x="79019400" y="11039475"/>
          <a:ext cx="786765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96</xdr:col>
      <xdr:colOff>781050</xdr:colOff>
      <xdr:row>30</xdr:row>
      <xdr:rowOff>0</xdr:rowOff>
    </xdr:to>
    <xdr:sp>
      <xdr:nvSpPr>
        <xdr:cNvPr id="47" name="Text Box 1554"/>
        <xdr:cNvSpPr txBox="1">
          <a:spLocks noChangeArrowheads="1"/>
        </xdr:cNvSpPr>
      </xdr:nvSpPr>
      <xdr:spPr>
        <a:xfrm>
          <a:off x="79019400" y="11039475"/>
          <a:ext cx="78581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96</xdr:col>
      <xdr:colOff>781050</xdr:colOff>
      <xdr:row>30</xdr:row>
      <xdr:rowOff>0</xdr:rowOff>
    </xdr:to>
    <xdr:sp>
      <xdr:nvSpPr>
        <xdr:cNvPr id="48" name="Text Box 1555"/>
        <xdr:cNvSpPr txBox="1">
          <a:spLocks noChangeArrowheads="1"/>
        </xdr:cNvSpPr>
      </xdr:nvSpPr>
      <xdr:spPr>
        <a:xfrm>
          <a:off x="79019400" y="11039475"/>
          <a:ext cx="78581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97</xdr:col>
      <xdr:colOff>0</xdr:colOff>
      <xdr:row>30</xdr:row>
      <xdr:rowOff>0</xdr:rowOff>
    </xdr:to>
    <xdr:sp>
      <xdr:nvSpPr>
        <xdr:cNvPr id="49" name="Text Box 1556"/>
        <xdr:cNvSpPr txBox="1">
          <a:spLocks noChangeArrowheads="1"/>
        </xdr:cNvSpPr>
      </xdr:nvSpPr>
      <xdr:spPr>
        <a:xfrm>
          <a:off x="79019400" y="11039475"/>
          <a:ext cx="786765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96</xdr:col>
      <xdr:colOff>781050</xdr:colOff>
      <xdr:row>30</xdr:row>
      <xdr:rowOff>0</xdr:rowOff>
    </xdr:to>
    <xdr:sp>
      <xdr:nvSpPr>
        <xdr:cNvPr id="50" name="Text Box 1557"/>
        <xdr:cNvSpPr txBox="1">
          <a:spLocks noChangeArrowheads="1"/>
        </xdr:cNvSpPr>
      </xdr:nvSpPr>
      <xdr:spPr>
        <a:xfrm>
          <a:off x="79019400" y="11039475"/>
          <a:ext cx="78581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96</xdr:col>
      <xdr:colOff>781050</xdr:colOff>
      <xdr:row>30</xdr:row>
      <xdr:rowOff>0</xdr:rowOff>
    </xdr:to>
    <xdr:sp>
      <xdr:nvSpPr>
        <xdr:cNvPr id="51" name="Text Box 1558"/>
        <xdr:cNvSpPr txBox="1">
          <a:spLocks noChangeArrowheads="1"/>
        </xdr:cNvSpPr>
      </xdr:nvSpPr>
      <xdr:spPr>
        <a:xfrm>
          <a:off x="79019400" y="11039475"/>
          <a:ext cx="78581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97</xdr:col>
      <xdr:colOff>0</xdr:colOff>
      <xdr:row>30</xdr:row>
      <xdr:rowOff>0</xdr:rowOff>
    </xdr:to>
    <xdr:sp>
      <xdr:nvSpPr>
        <xdr:cNvPr id="52" name="Text Box 1559"/>
        <xdr:cNvSpPr txBox="1">
          <a:spLocks noChangeArrowheads="1"/>
        </xdr:cNvSpPr>
      </xdr:nvSpPr>
      <xdr:spPr>
        <a:xfrm>
          <a:off x="79019400" y="11039475"/>
          <a:ext cx="786765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96</xdr:col>
      <xdr:colOff>781050</xdr:colOff>
      <xdr:row>30</xdr:row>
      <xdr:rowOff>0</xdr:rowOff>
    </xdr:to>
    <xdr:sp>
      <xdr:nvSpPr>
        <xdr:cNvPr id="53" name="Text Box 1560"/>
        <xdr:cNvSpPr txBox="1">
          <a:spLocks noChangeArrowheads="1"/>
        </xdr:cNvSpPr>
      </xdr:nvSpPr>
      <xdr:spPr>
        <a:xfrm>
          <a:off x="79019400" y="11039475"/>
          <a:ext cx="78581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96</xdr:col>
      <xdr:colOff>781050</xdr:colOff>
      <xdr:row>30</xdr:row>
      <xdr:rowOff>0</xdr:rowOff>
    </xdr:to>
    <xdr:sp>
      <xdr:nvSpPr>
        <xdr:cNvPr id="54" name="Text Box 1561"/>
        <xdr:cNvSpPr txBox="1">
          <a:spLocks noChangeArrowheads="1"/>
        </xdr:cNvSpPr>
      </xdr:nvSpPr>
      <xdr:spPr>
        <a:xfrm>
          <a:off x="79019400" y="11039475"/>
          <a:ext cx="78581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97</xdr:col>
      <xdr:colOff>0</xdr:colOff>
      <xdr:row>30</xdr:row>
      <xdr:rowOff>0</xdr:rowOff>
    </xdr:to>
    <xdr:sp>
      <xdr:nvSpPr>
        <xdr:cNvPr id="55" name="Text Box 1562"/>
        <xdr:cNvSpPr txBox="1">
          <a:spLocks noChangeArrowheads="1"/>
        </xdr:cNvSpPr>
      </xdr:nvSpPr>
      <xdr:spPr>
        <a:xfrm>
          <a:off x="79019400" y="11039475"/>
          <a:ext cx="786765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96</xdr:col>
      <xdr:colOff>781050</xdr:colOff>
      <xdr:row>30</xdr:row>
      <xdr:rowOff>0</xdr:rowOff>
    </xdr:to>
    <xdr:sp>
      <xdr:nvSpPr>
        <xdr:cNvPr id="56" name="Text Box 1563"/>
        <xdr:cNvSpPr txBox="1">
          <a:spLocks noChangeArrowheads="1"/>
        </xdr:cNvSpPr>
      </xdr:nvSpPr>
      <xdr:spPr>
        <a:xfrm>
          <a:off x="79019400" y="11039475"/>
          <a:ext cx="78581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96</xdr:col>
      <xdr:colOff>781050</xdr:colOff>
      <xdr:row>30</xdr:row>
      <xdr:rowOff>0</xdr:rowOff>
    </xdr:to>
    <xdr:sp>
      <xdr:nvSpPr>
        <xdr:cNvPr id="57" name="Text Box 1564"/>
        <xdr:cNvSpPr txBox="1">
          <a:spLocks noChangeArrowheads="1"/>
        </xdr:cNvSpPr>
      </xdr:nvSpPr>
      <xdr:spPr>
        <a:xfrm>
          <a:off x="79019400" y="11039475"/>
          <a:ext cx="78581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97</xdr:col>
      <xdr:colOff>0</xdr:colOff>
      <xdr:row>30</xdr:row>
      <xdr:rowOff>0</xdr:rowOff>
    </xdr:to>
    <xdr:sp>
      <xdr:nvSpPr>
        <xdr:cNvPr id="58" name="Text Box 1565"/>
        <xdr:cNvSpPr txBox="1">
          <a:spLocks noChangeArrowheads="1"/>
        </xdr:cNvSpPr>
      </xdr:nvSpPr>
      <xdr:spPr>
        <a:xfrm>
          <a:off x="79019400" y="11039475"/>
          <a:ext cx="786765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96</xdr:col>
      <xdr:colOff>781050</xdr:colOff>
      <xdr:row>30</xdr:row>
      <xdr:rowOff>0</xdr:rowOff>
    </xdr:to>
    <xdr:sp>
      <xdr:nvSpPr>
        <xdr:cNvPr id="59" name="Text Box 1566"/>
        <xdr:cNvSpPr txBox="1">
          <a:spLocks noChangeArrowheads="1"/>
        </xdr:cNvSpPr>
      </xdr:nvSpPr>
      <xdr:spPr>
        <a:xfrm>
          <a:off x="79019400" y="11039475"/>
          <a:ext cx="78581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96</xdr:col>
      <xdr:colOff>781050</xdr:colOff>
      <xdr:row>30</xdr:row>
      <xdr:rowOff>0</xdr:rowOff>
    </xdr:to>
    <xdr:sp>
      <xdr:nvSpPr>
        <xdr:cNvPr id="60" name="Text Box 1567"/>
        <xdr:cNvSpPr txBox="1">
          <a:spLocks noChangeArrowheads="1"/>
        </xdr:cNvSpPr>
      </xdr:nvSpPr>
      <xdr:spPr>
        <a:xfrm>
          <a:off x="79019400" y="11039475"/>
          <a:ext cx="78581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97</xdr:col>
      <xdr:colOff>0</xdr:colOff>
      <xdr:row>30</xdr:row>
      <xdr:rowOff>0</xdr:rowOff>
    </xdr:to>
    <xdr:sp>
      <xdr:nvSpPr>
        <xdr:cNvPr id="61" name="Text Box 1568"/>
        <xdr:cNvSpPr txBox="1">
          <a:spLocks noChangeArrowheads="1"/>
        </xdr:cNvSpPr>
      </xdr:nvSpPr>
      <xdr:spPr>
        <a:xfrm>
          <a:off x="79019400" y="11039475"/>
          <a:ext cx="786765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67</xdr:row>
      <xdr:rowOff>0</xdr:rowOff>
    </xdr:to>
    <xdr:sp>
      <xdr:nvSpPr>
        <xdr:cNvPr id="62" name="Text Box 1569"/>
        <xdr:cNvSpPr txBox="1">
          <a:spLocks noChangeArrowheads="1"/>
        </xdr:cNvSpPr>
      </xdr:nvSpPr>
      <xdr:spPr>
        <a:xfrm flipH="1" flipV="1">
          <a:off x="92687775" y="22707600"/>
          <a:ext cx="0" cy="409575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67</xdr:row>
      <xdr:rowOff>0</xdr:rowOff>
    </xdr:to>
    <xdr:sp>
      <xdr:nvSpPr>
        <xdr:cNvPr id="63" name="Text Box 1570"/>
        <xdr:cNvSpPr txBox="1">
          <a:spLocks noChangeArrowheads="1"/>
        </xdr:cNvSpPr>
      </xdr:nvSpPr>
      <xdr:spPr>
        <a:xfrm flipH="1" flipV="1">
          <a:off x="92687775" y="22707600"/>
          <a:ext cx="0" cy="409575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67</xdr:row>
      <xdr:rowOff>0</xdr:rowOff>
    </xdr:to>
    <xdr:sp>
      <xdr:nvSpPr>
        <xdr:cNvPr id="64" name="Text Box 1571"/>
        <xdr:cNvSpPr txBox="1">
          <a:spLocks noChangeArrowheads="1"/>
        </xdr:cNvSpPr>
      </xdr:nvSpPr>
      <xdr:spPr>
        <a:xfrm flipH="1" flipV="1">
          <a:off x="92687775" y="22707600"/>
          <a:ext cx="0" cy="409575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67</xdr:row>
      <xdr:rowOff>0</xdr:rowOff>
    </xdr:from>
    <xdr:to>
      <xdr:col>58</xdr:col>
      <xdr:colOff>400050</xdr:colOff>
      <xdr:row>67</xdr:row>
      <xdr:rowOff>0</xdr:rowOff>
    </xdr:to>
    <xdr:sp>
      <xdr:nvSpPr>
        <xdr:cNvPr id="65" name="Text Box 1572"/>
        <xdr:cNvSpPr txBox="1">
          <a:spLocks noChangeArrowheads="1"/>
        </xdr:cNvSpPr>
      </xdr:nvSpPr>
      <xdr:spPr>
        <a:xfrm>
          <a:off x="46339125" y="23117175"/>
          <a:ext cx="721995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66</xdr:row>
      <xdr:rowOff>0</xdr:rowOff>
    </xdr:to>
    <xdr:sp>
      <xdr:nvSpPr>
        <xdr:cNvPr id="66" name="Text Box 1573"/>
        <xdr:cNvSpPr txBox="1">
          <a:spLocks noChangeArrowheads="1"/>
        </xdr:cNvSpPr>
      </xdr:nvSpPr>
      <xdr:spPr>
        <a:xfrm flipH="1" flipV="1">
          <a:off x="92687775" y="22707600"/>
          <a:ext cx="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67</xdr:row>
      <xdr:rowOff>0</xdr:rowOff>
    </xdr:from>
    <xdr:to>
      <xdr:col>58</xdr:col>
      <xdr:colOff>647700</xdr:colOff>
      <xdr:row>67</xdr:row>
      <xdr:rowOff>0</xdr:rowOff>
    </xdr:to>
    <xdr:sp>
      <xdr:nvSpPr>
        <xdr:cNvPr id="67" name="Text Box 1574"/>
        <xdr:cNvSpPr txBox="1">
          <a:spLocks noChangeArrowheads="1"/>
        </xdr:cNvSpPr>
      </xdr:nvSpPr>
      <xdr:spPr>
        <a:xfrm>
          <a:off x="46339125" y="23117175"/>
          <a:ext cx="74676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67</xdr:row>
      <xdr:rowOff>0</xdr:rowOff>
    </xdr:from>
    <xdr:to>
      <xdr:col>58</xdr:col>
      <xdr:colOff>285750</xdr:colOff>
      <xdr:row>67</xdr:row>
      <xdr:rowOff>0</xdr:rowOff>
    </xdr:to>
    <xdr:sp>
      <xdr:nvSpPr>
        <xdr:cNvPr id="68" name="Text Box 1575"/>
        <xdr:cNvSpPr txBox="1">
          <a:spLocks noChangeArrowheads="1"/>
        </xdr:cNvSpPr>
      </xdr:nvSpPr>
      <xdr:spPr>
        <a:xfrm>
          <a:off x="46339125" y="23117175"/>
          <a:ext cx="710565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67</xdr:row>
      <xdr:rowOff>0</xdr:rowOff>
    </xdr:from>
    <xdr:to>
      <xdr:col>58</xdr:col>
      <xdr:colOff>371475</xdr:colOff>
      <xdr:row>67</xdr:row>
      <xdr:rowOff>0</xdr:rowOff>
    </xdr:to>
    <xdr:sp>
      <xdr:nvSpPr>
        <xdr:cNvPr id="69" name="Text Box 1576"/>
        <xdr:cNvSpPr txBox="1">
          <a:spLocks noChangeArrowheads="1"/>
        </xdr:cNvSpPr>
      </xdr:nvSpPr>
      <xdr:spPr>
        <a:xfrm>
          <a:off x="46339125" y="23117175"/>
          <a:ext cx="719137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66</xdr:row>
      <xdr:rowOff>0</xdr:rowOff>
    </xdr:to>
    <xdr:sp>
      <xdr:nvSpPr>
        <xdr:cNvPr id="70" name="Text Box 1577"/>
        <xdr:cNvSpPr txBox="1">
          <a:spLocks noChangeArrowheads="1"/>
        </xdr:cNvSpPr>
      </xdr:nvSpPr>
      <xdr:spPr>
        <a:xfrm flipH="1" flipV="1">
          <a:off x="92687775" y="22707600"/>
          <a:ext cx="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67</xdr:row>
      <xdr:rowOff>0</xdr:rowOff>
    </xdr:from>
    <xdr:to>
      <xdr:col>58</xdr:col>
      <xdr:colOff>304800</xdr:colOff>
      <xdr:row>67</xdr:row>
      <xdr:rowOff>0</xdr:rowOff>
    </xdr:to>
    <xdr:sp>
      <xdr:nvSpPr>
        <xdr:cNvPr id="71" name="Text Box 1578"/>
        <xdr:cNvSpPr txBox="1">
          <a:spLocks noChangeArrowheads="1"/>
        </xdr:cNvSpPr>
      </xdr:nvSpPr>
      <xdr:spPr>
        <a:xfrm>
          <a:off x="46339125" y="23117175"/>
          <a:ext cx="71247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67</xdr:row>
      <xdr:rowOff>0</xdr:rowOff>
    </xdr:from>
    <xdr:to>
      <xdr:col>58</xdr:col>
      <xdr:colOff>257175</xdr:colOff>
      <xdr:row>67</xdr:row>
      <xdr:rowOff>0</xdr:rowOff>
    </xdr:to>
    <xdr:sp>
      <xdr:nvSpPr>
        <xdr:cNvPr id="72" name="Text Box 1579"/>
        <xdr:cNvSpPr txBox="1">
          <a:spLocks noChangeArrowheads="1"/>
        </xdr:cNvSpPr>
      </xdr:nvSpPr>
      <xdr:spPr>
        <a:xfrm>
          <a:off x="46339125" y="23117175"/>
          <a:ext cx="707707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67</xdr:row>
      <xdr:rowOff>0</xdr:rowOff>
    </xdr:from>
    <xdr:to>
      <xdr:col>58</xdr:col>
      <xdr:colOff>133350</xdr:colOff>
      <xdr:row>67</xdr:row>
      <xdr:rowOff>0</xdr:rowOff>
    </xdr:to>
    <xdr:sp>
      <xdr:nvSpPr>
        <xdr:cNvPr id="73" name="Text Box 1580"/>
        <xdr:cNvSpPr txBox="1">
          <a:spLocks noChangeArrowheads="1"/>
        </xdr:cNvSpPr>
      </xdr:nvSpPr>
      <xdr:spPr>
        <a:xfrm>
          <a:off x="46339125" y="23117175"/>
          <a:ext cx="695325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66</xdr:row>
      <xdr:rowOff>0</xdr:rowOff>
    </xdr:to>
    <xdr:sp>
      <xdr:nvSpPr>
        <xdr:cNvPr id="74" name="Text Box 1581"/>
        <xdr:cNvSpPr txBox="1">
          <a:spLocks noChangeArrowheads="1"/>
        </xdr:cNvSpPr>
      </xdr:nvSpPr>
      <xdr:spPr>
        <a:xfrm flipH="1" flipV="1">
          <a:off x="92687775" y="22707600"/>
          <a:ext cx="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67</xdr:row>
      <xdr:rowOff>0</xdr:rowOff>
    </xdr:from>
    <xdr:to>
      <xdr:col>58</xdr:col>
      <xdr:colOff>142875</xdr:colOff>
      <xdr:row>67</xdr:row>
      <xdr:rowOff>0</xdr:rowOff>
    </xdr:to>
    <xdr:sp>
      <xdr:nvSpPr>
        <xdr:cNvPr id="75" name="Text Box 1582"/>
        <xdr:cNvSpPr txBox="1">
          <a:spLocks noChangeArrowheads="1"/>
        </xdr:cNvSpPr>
      </xdr:nvSpPr>
      <xdr:spPr>
        <a:xfrm>
          <a:off x="46339125" y="23117175"/>
          <a:ext cx="696277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67</xdr:row>
      <xdr:rowOff>0</xdr:rowOff>
    </xdr:from>
    <xdr:to>
      <xdr:col>58</xdr:col>
      <xdr:colOff>361950</xdr:colOff>
      <xdr:row>67</xdr:row>
      <xdr:rowOff>0</xdr:rowOff>
    </xdr:to>
    <xdr:sp>
      <xdr:nvSpPr>
        <xdr:cNvPr id="76" name="Text Box 1583"/>
        <xdr:cNvSpPr txBox="1">
          <a:spLocks noChangeArrowheads="1"/>
        </xdr:cNvSpPr>
      </xdr:nvSpPr>
      <xdr:spPr>
        <a:xfrm>
          <a:off x="46339125" y="23117175"/>
          <a:ext cx="718185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67</xdr:row>
      <xdr:rowOff>0</xdr:rowOff>
    </xdr:from>
    <xdr:to>
      <xdr:col>59</xdr:col>
      <xdr:colOff>19050</xdr:colOff>
      <xdr:row>67</xdr:row>
      <xdr:rowOff>0</xdr:rowOff>
    </xdr:to>
    <xdr:sp>
      <xdr:nvSpPr>
        <xdr:cNvPr id="77" name="Text Box 1584"/>
        <xdr:cNvSpPr txBox="1">
          <a:spLocks noChangeArrowheads="1"/>
        </xdr:cNvSpPr>
      </xdr:nvSpPr>
      <xdr:spPr>
        <a:xfrm>
          <a:off x="46339125" y="23117175"/>
          <a:ext cx="76295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66</xdr:row>
      <xdr:rowOff>0</xdr:rowOff>
    </xdr:to>
    <xdr:sp>
      <xdr:nvSpPr>
        <xdr:cNvPr id="78" name="Text Box 1585"/>
        <xdr:cNvSpPr txBox="1">
          <a:spLocks noChangeArrowheads="1"/>
        </xdr:cNvSpPr>
      </xdr:nvSpPr>
      <xdr:spPr>
        <a:xfrm flipH="1" flipV="1">
          <a:off x="92687775" y="22707600"/>
          <a:ext cx="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67</xdr:row>
      <xdr:rowOff>0</xdr:rowOff>
    </xdr:from>
    <xdr:to>
      <xdr:col>59</xdr:col>
      <xdr:colOff>47625</xdr:colOff>
      <xdr:row>67</xdr:row>
      <xdr:rowOff>0</xdr:rowOff>
    </xdr:to>
    <xdr:sp>
      <xdr:nvSpPr>
        <xdr:cNvPr id="79" name="Text Box 1586"/>
        <xdr:cNvSpPr txBox="1">
          <a:spLocks noChangeArrowheads="1"/>
        </xdr:cNvSpPr>
      </xdr:nvSpPr>
      <xdr:spPr>
        <a:xfrm>
          <a:off x="46339125" y="23117175"/>
          <a:ext cx="76581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67</xdr:row>
      <xdr:rowOff>0</xdr:rowOff>
    </xdr:from>
    <xdr:to>
      <xdr:col>58</xdr:col>
      <xdr:colOff>638175</xdr:colOff>
      <xdr:row>67</xdr:row>
      <xdr:rowOff>0</xdr:rowOff>
    </xdr:to>
    <xdr:sp>
      <xdr:nvSpPr>
        <xdr:cNvPr id="80" name="Text Box 1587"/>
        <xdr:cNvSpPr txBox="1">
          <a:spLocks noChangeArrowheads="1"/>
        </xdr:cNvSpPr>
      </xdr:nvSpPr>
      <xdr:spPr>
        <a:xfrm>
          <a:off x="46339125" y="23117175"/>
          <a:ext cx="745807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67</xdr:row>
      <xdr:rowOff>0</xdr:rowOff>
    </xdr:from>
    <xdr:to>
      <xdr:col>58</xdr:col>
      <xdr:colOff>609600</xdr:colOff>
      <xdr:row>67</xdr:row>
      <xdr:rowOff>0</xdr:rowOff>
    </xdr:to>
    <xdr:sp>
      <xdr:nvSpPr>
        <xdr:cNvPr id="81" name="Text Box 1588"/>
        <xdr:cNvSpPr txBox="1">
          <a:spLocks noChangeArrowheads="1"/>
        </xdr:cNvSpPr>
      </xdr:nvSpPr>
      <xdr:spPr>
        <a:xfrm>
          <a:off x="46339125" y="23117175"/>
          <a:ext cx="74295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66</xdr:row>
      <xdr:rowOff>0</xdr:rowOff>
    </xdr:to>
    <xdr:sp>
      <xdr:nvSpPr>
        <xdr:cNvPr id="82" name="Text Box 1589"/>
        <xdr:cNvSpPr txBox="1">
          <a:spLocks noChangeArrowheads="1"/>
        </xdr:cNvSpPr>
      </xdr:nvSpPr>
      <xdr:spPr>
        <a:xfrm flipH="1" flipV="1">
          <a:off x="92687775" y="22707600"/>
          <a:ext cx="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67</xdr:row>
      <xdr:rowOff>0</xdr:rowOff>
    </xdr:from>
    <xdr:to>
      <xdr:col>58</xdr:col>
      <xdr:colOff>476250</xdr:colOff>
      <xdr:row>67</xdr:row>
      <xdr:rowOff>0</xdr:rowOff>
    </xdr:to>
    <xdr:sp>
      <xdr:nvSpPr>
        <xdr:cNvPr id="83" name="Text Box 1590"/>
        <xdr:cNvSpPr txBox="1">
          <a:spLocks noChangeArrowheads="1"/>
        </xdr:cNvSpPr>
      </xdr:nvSpPr>
      <xdr:spPr>
        <a:xfrm>
          <a:off x="46339125" y="23117175"/>
          <a:ext cx="729615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67</xdr:row>
      <xdr:rowOff>0</xdr:rowOff>
    </xdr:from>
    <xdr:to>
      <xdr:col>58</xdr:col>
      <xdr:colOff>361950</xdr:colOff>
      <xdr:row>67</xdr:row>
      <xdr:rowOff>0</xdr:rowOff>
    </xdr:to>
    <xdr:sp>
      <xdr:nvSpPr>
        <xdr:cNvPr id="84" name="Text Box 1591"/>
        <xdr:cNvSpPr txBox="1">
          <a:spLocks noChangeArrowheads="1"/>
        </xdr:cNvSpPr>
      </xdr:nvSpPr>
      <xdr:spPr>
        <a:xfrm>
          <a:off x="46339125" y="23117175"/>
          <a:ext cx="718185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67</xdr:row>
      <xdr:rowOff>0</xdr:rowOff>
    </xdr:from>
    <xdr:to>
      <xdr:col>58</xdr:col>
      <xdr:colOff>390525</xdr:colOff>
      <xdr:row>67</xdr:row>
      <xdr:rowOff>0</xdr:rowOff>
    </xdr:to>
    <xdr:sp>
      <xdr:nvSpPr>
        <xdr:cNvPr id="85" name="Text Box 1592"/>
        <xdr:cNvSpPr txBox="1">
          <a:spLocks noChangeArrowheads="1"/>
        </xdr:cNvSpPr>
      </xdr:nvSpPr>
      <xdr:spPr>
        <a:xfrm>
          <a:off x="46339125" y="23117175"/>
          <a:ext cx="72104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66</xdr:row>
      <xdr:rowOff>0</xdr:rowOff>
    </xdr:to>
    <xdr:sp>
      <xdr:nvSpPr>
        <xdr:cNvPr id="86" name="Text Box 1593"/>
        <xdr:cNvSpPr txBox="1">
          <a:spLocks noChangeArrowheads="1"/>
        </xdr:cNvSpPr>
      </xdr:nvSpPr>
      <xdr:spPr>
        <a:xfrm flipH="1" flipV="1">
          <a:off x="92687775" y="22707600"/>
          <a:ext cx="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67</xdr:row>
      <xdr:rowOff>0</xdr:rowOff>
    </xdr:from>
    <xdr:to>
      <xdr:col>58</xdr:col>
      <xdr:colOff>485775</xdr:colOff>
      <xdr:row>67</xdr:row>
      <xdr:rowOff>0</xdr:rowOff>
    </xdr:to>
    <xdr:sp>
      <xdr:nvSpPr>
        <xdr:cNvPr id="87" name="Text Box 1594"/>
        <xdr:cNvSpPr txBox="1">
          <a:spLocks noChangeArrowheads="1"/>
        </xdr:cNvSpPr>
      </xdr:nvSpPr>
      <xdr:spPr>
        <a:xfrm>
          <a:off x="46339125" y="23117175"/>
          <a:ext cx="730567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67</xdr:row>
      <xdr:rowOff>0</xdr:rowOff>
    </xdr:from>
    <xdr:to>
      <xdr:col>58</xdr:col>
      <xdr:colOff>476250</xdr:colOff>
      <xdr:row>67</xdr:row>
      <xdr:rowOff>0</xdr:rowOff>
    </xdr:to>
    <xdr:sp>
      <xdr:nvSpPr>
        <xdr:cNvPr id="88" name="Text Box 1595"/>
        <xdr:cNvSpPr txBox="1">
          <a:spLocks noChangeArrowheads="1"/>
        </xdr:cNvSpPr>
      </xdr:nvSpPr>
      <xdr:spPr>
        <a:xfrm>
          <a:off x="46339125" y="23117175"/>
          <a:ext cx="729615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28575</xdr:colOff>
      <xdr:row>66</xdr:row>
      <xdr:rowOff>0</xdr:rowOff>
    </xdr:from>
    <xdr:to>
      <xdr:col>81</xdr:col>
      <xdr:colOff>0</xdr:colOff>
      <xdr:row>66</xdr:row>
      <xdr:rowOff>0</xdr:rowOff>
    </xdr:to>
    <xdr:sp>
      <xdr:nvSpPr>
        <xdr:cNvPr id="89" name="Text Box 1596"/>
        <xdr:cNvSpPr txBox="1">
          <a:spLocks noChangeArrowheads="1"/>
        </xdr:cNvSpPr>
      </xdr:nvSpPr>
      <xdr:spPr>
        <a:xfrm>
          <a:off x="51987450" y="22707600"/>
          <a:ext cx="208788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66</xdr:row>
      <xdr:rowOff>0</xdr:rowOff>
    </xdr:to>
    <xdr:sp>
      <xdr:nvSpPr>
        <xdr:cNvPr id="90" name="Text Box 1597"/>
        <xdr:cNvSpPr txBox="1">
          <a:spLocks noChangeArrowheads="1"/>
        </xdr:cNvSpPr>
      </xdr:nvSpPr>
      <xdr:spPr>
        <a:xfrm flipH="1" flipV="1">
          <a:off x="92687775" y="22707600"/>
          <a:ext cx="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28575</xdr:colOff>
      <xdr:row>66</xdr:row>
      <xdr:rowOff>0</xdr:rowOff>
    </xdr:from>
    <xdr:to>
      <xdr:col>81</xdr:col>
      <xdr:colOff>0</xdr:colOff>
      <xdr:row>66</xdr:row>
      <xdr:rowOff>0</xdr:rowOff>
    </xdr:to>
    <xdr:sp>
      <xdr:nvSpPr>
        <xdr:cNvPr id="91" name="Text Box 1598"/>
        <xdr:cNvSpPr txBox="1">
          <a:spLocks noChangeArrowheads="1"/>
        </xdr:cNvSpPr>
      </xdr:nvSpPr>
      <xdr:spPr>
        <a:xfrm>
          <a:off x="51987450" y="22707600"/>
          <a:ext cx="208788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28575</xdr:colOff>
      <xdr:row>66</xdr:row>
      <xdr:rowOff>0</xdr:rowOff>
    </xdr:from>
    <xdr:to>
      <xdr:col>81</xdr:col>
      <xdr:colOff>0</xdr:colOff>
      <xdr:row>66</xdr:row>
      <xdr:rowOff>0</xdr:rowOff>
    </xdr:to>
    <xdr:sp>
      <xdr:nvSpPr>
        <xdr:cNvPr id="92" name="Text Box 1599"/>
        <xdr:cNvSpPr txBox="1">
          <a:spLocks noChangeArrowheads="1"/>
        </xdr:cNvSpPr>
      </xdr:nvSpPr>
      <xdr:spPr>
        <a:xfrm>
          <a:off x="51987450" y="22707600"/>
          <a:ext cx="208788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28575</xdr:colOff>
      <xdr:row>66</xdr:row>
      <xdr:rowOff>0</xdr:rowOff>
    </xdr:from>
    <xdr:to>
      <xdr:col>81</xdr:col>
      <xdr:colOff>0</xdr:colOff>
      <xdr:row>66</xdr:row>
      <xdr:rowOff>0</xdr:rowOff>
    </xdr:to>
    <xdr:sp>
      <xdr:nvSpPr>
        <xdr:cNvPr id="93" name="Text Box 1600"/>
        <xdr:cNvSpPr txBox="1">
          <a:spLocks noChangeArrowheads="1"/>
        </xdr:cNvSpPr>
      </xdr:nvSpPr>
      <xdr:spPr>
        <a:xfrm>
          <a:off x="51987450" y="22707600"/>
          <a:ext cx="208788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66</xdr:row>
      <xdr:rowOff>0</xdr:rowOff>
    </xdr:to>
    <xdr:sp>
      <xdr:nvSpPr>
        <xdr:cNvPr id="94" name="Text Box 1601"/>
        <xdr:cNvSpPr txBox="1">
          <a:spLocks noChangeArrowheads="1"/>
        </xdr:cNvSpPr>
      </xdr:nvSpPr>
      <xdr:spPr>
        <a:xfrm flipH="1" flipV="1">
          <a:off x="92687775" y="22707600"/>
          <a:ext cx="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28575</xdr:colOff>
      <xdr:row>66</xdr:row>
      <xdr:rowOff>0</xdr:rowOff>
    </xdr:from>
    <xdr:to>
      <xdr:col>81</xdr:col>
      <xdr:colOff>0</xdr:colOff>
      <xdr:row>66</xdr:row>
      <xdr:rowOff>0</xdr:rowOff>
    </xdr:to>
    <xdr:sp>
      <xdr:nvSpPr>
        <xdr:cNvPr id="95" name="Text Box 1602"/>
        <xdr:cNvSpPr txBox="1">
          <a:spLocks noChangeArrowheads="1"/>
        </xdr:cNvSpPr>
      </xdr:nvSpPr>
      <xdr:spPr>
        <a:xfrm>
          <a:off x="51987450" y="22707600"/>
          <a:ext cx="208788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28575</xdr:colOff>
      <xdr:row>66</xdr:row>
      <xdr:rowOff>0</xdr:rowOff>
    </xdr:from>
    <xdr:to>
      <xdr:col>81</xdr:col>
      <xdr:colOff>0</xdr:colOff>
      <xdr:row>66</xdr:row>
      <xdr:rowOff>0</xdr:rowOff>
    </xdr:to>
    <xdr:sp>
      <xdr:nvSpPr>
        <xdr:cNvPr id="96" name="Text Box 1603"/>
        <xdr:cNvSpPr txBox="1">
          <a:spLocks noChangeArrowheads="1"/>
        </xdr:cNvSpPr>
      </xdr:nvSpPr>
      <xdr:spPr>
        <a:xfrm>
          <a:off x="51987450" y="22707600"/>
          <a:ext cx="208788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28575</xdr:colOff>
      <xdr:row>66</xdr:row>
      <xdr:rowOff>0</xdr:rowOff>
    </xdr:from>
    <xdr:to>
      <xdr:col>81</xdr:col>
      <xdr:colOff>0</xdr:colOff>
      <xdr:row>66</xdr:row>
      <xdr:rowOff>0</xdr:rowOff>
    </xdr:to>
    <xdr:sp>
      <xdr:nvSpPr>
        <xdr:cNvPr id="97" name="Text Box 1604"/>
        <xdr:cNvSpPr txBox="1">
          <a:spLocks noChangeArrowheads="1"/>
        </xdr:cNvSpPr>
      </xdr:nvSpPr>
      <xdr:spPr>
        <a:xfrm>
          <a:off x="51987450" y="22707600"/>
          <a:ext cx="208788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66</xdr:row>
      <xdr:rowOff>0</xdr:rowOff>
    </xdr:to>
    <xdr:sp>
      <xdr:nvSpPr>
        <xdr:cNvPr id="98" name="Text Box 1605"/>
        <xdr:cNvSpPr txBox="1">
          <a:spLocks noChangeArrowheads="1"/>
        </xdr:cNvSpPr>
      </xdr:nvSpPr>
      <xdr:spPr>
        <a:xfrm flipH="1" flipV="1">
          <a:off x="92687775" y="22707600"/>
          <a:ext cx="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28575</xdr:colOff>
      <xdr:row>66</xdr:row>
      <xdr:rowOff>0</xdr:rowOff>
    </xdr:from>
    <xdr:to>
      <xdr:col>81</xdr:col>
      <xdr:colOff>0</xdr:colOff>
      <xdr:row>66</xdr:row>
      <xdr:rowOff>0</xdr:rowOff>
    </xdr:to>
    <xdr:sp>
      <xdr:nvSpPr>
        <xdr:cNvPr id="99" name="Text Box 1606"/>
        <xdr:cNvSpPr txBox="1">
          <a:spLocks noChangeArrowheads="1"/>
        </xdr:cNvSpPr>
      </xdr:nvSpPr>
      <xdr:spPr>
        <a:xfrm>
          <a:off x="51987450" y="22707600"/>
          <a:ext cx="208788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28575</xdr:colOff>
      <xdr:row>66</xdr:row>
      <xdr:rowOff>0</xdr:rowOff>
    </xdr:from>
    <xdr:to>
      <xdr:col>81</xdr:col>
      <xdr:colOff>0</xdr:colOff>
      <xdr:row>66</xdr:row>
      <xdr:rowOff>0</xdr:rowOff>
    </xdr:to>
    <xdr:sp>
      <xdr:nvSpPr>
        <xdr:cNvPr id="100" name="Text Box 1607"/>
        <xdr:cNvSpPr txBox="1">
          <a:spLocks noChangeArrowheads="1"/>
        </xdr:cNvSpPr>
      </xdr:nvSpPr>
      <xdr:spPr>
        <a:xfrm>
          <a:off x="51987450" y="22707600"/>
          <a:ext cx="208788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66</xdr:row>
      <xdr:rowOff>0</xdr:rowOff>
    </xdr:to>
    <xdr:sp>
      <xdr:nvSpPr>
        <xdr:cNvPr id="101" name="Text Box 1608"/>
        <xdr:cNvSpPr txBox="1">
          <a:spLocks noChangeArrowheads="1"/>
        </xdr:cNvSpPr>
      </xdr:nvSpPr>
      <xdr:spPr>
        <a:xfrm flipH="1" flipV="1">
          <a:off x="92687775" y="22707600"/>
          <a:ext cx="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66</xdr:row>
      <xdr:rowOff>0</xdr:rowOff>
    </xdr:to>
    <xdr:sp>
      <xdr:nvSpPr>
        <xdr:cNvPr id="102" name="Text Box 1609"/>
        <xdr:cNvSpPr txBox="1">
          <a:spLocks noChangeArrowheads="1"/>
        </xdr:cNvSpPr>
      </xdr:nvSpPr>
      <xdr:spPr>
        <a:xfrm flipH="1" flipV="1">
          <a:off x="92687775" y="22707600"/>
          <a:ext cx="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66</xdr:row>
      <xdr:rowOff>0</xdr:rowOff>
    </xdr:to>
    <xdr:sp>
      <xdr:nvSpPr>
        <xdr:cNvPr id="103" name="Text Box 1610"/>
        <xdr:cNvSpPr txBox="1">
          <a:spLocks noChangeArrowheads="1"/>
        </xdr:cNvSpPr>
      </xdr:nvSpPr>
      <xdr:spPr>
        <a:xfrm flipH="1" flipV="1">
          <a:off x="92687775" y="22707600"/>
          <a:ext cx="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66</xdr:row>
      <xdr:rowOff>0</xdr:rowOff>
    </xdr:to>
    <xdr:sp>
      <xdr:nvSpPr>
        <xdr:cNvPr id="104" name="Text Box 1611"/>
        <xdr:cNvSpPr txBox="1">
          <a:spLocks noChangeArrowheads="1"/>
        </xdr:cNvSpPr>
      </xdr:nvSpPr>
      <xdr:spPr>
        <a:xfrm flipH="1" flipV="1">
          <a:off x="92687775" y="22707600"/>
          <a:ext cx="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66</xdr:row>
      <xdr:rowOff>0</xdr:rowOff>
    </xdr:to>
    <xdr:sp>
      <xdr:nvSpPr>
        <xdr:cNvPr id="105" name="Text Box 1612"/>
        <xdr:cNvSpPr txBox="1">
          <a:spLocks noChangeArrowheads="1"/>
        </xdr:cNvSpPr>
      </xdr:nvSpPr>
      <xdr:spPr>
        <a:xfrm flipH="1" flipV="1">
          <a:off x="92687775" y="22707600"/>
          <a:ext cx="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66</xdr:row>
      <xdr:rowOff>0</xdr:rowOff>
    </xdr:to>
    <xdr:sp>
      <xdr:nvSpPr>
        <xdr:cNvPr id="106" name="Text Box 1613"/>
        <xdr:cNvSpPr txBox="1">
          <a:spLocks noChangeArrowheads="1"/>
        </xdr:cNvSpPr>
      </xdr:nvSpPr>
      <xdr:spPr>
        <a:xfrm flipH="1" flipV="1">
          <a:off x="92687775" y="22707600"/>
          <a:ext cx="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66</xdr:row>
      <xdr:rowOff>0</xdr:rowOff>
    </xdr:to>
    <xdr:sp>
      <xdr:nvSpPr>
        <xdr:cNvPr id="107" name="Text Box 1614"/>
        <xdr:cNvSpPr txBox="1">
          <a:spLocks noChangeArrowheads="1"/>
        </xdr:cNvSpPr>
      </xdr:nvSpPr>
      <xdr:spPr>
        <a:xfrm flipH="1" flipV="1">
          <a:off x="92687775" y="22707600"/>
          <a:ext cx="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66</xdr:row>
      <xdr:rowOff>0</xdr:rowOff>
    </xdr:to>
    <xdr:sp>
      <xdr:nvSpPr>
        <xdr:cNvPr id="108" name="Text Box 1615"/>
        <xdr:cNvSpPr txBox="1">
          <a:spLocks noChangeArrowheads="1"/>
        </xdr:cNvSpPr>
      </xdr:nvSpPr>
      <xdr:spPr>
        <a:xfrm flipH="1" flipV="1">
          <a:off x="92687775" y="22707600"/>
          <a:ext cx="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66</xdr:row>
      <xdr:rowOff>0</xdr:rowOff>
    </xdr:to>
    <xdr:sp>
      <xdr:nvSpPr>
        <xdr:cNvPr id="109" name="Text Box 1616"/>
        <xdr:cNvSpPr txBox="1">
          <a:spLocks noChangeArrowheads="1"/>
        </xdr:cNvSpPr>
      </xdr:nvSpPr>
      <xdr:spPr>
        <a:xfrm flipH="1" flipV="1">
          <a:off x="92687775" y="22707600"/>
          <a:ext cx="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69</xdr:row>
      <xdr:rowOff>0</xdr:rowOff>
    </xdr:to>
    <xdr:sp>
      <xdr:nvSpPr>
        <xdr:cNvPr id="110" name="Text Box 1617"/>
        <xdr:cNvSpPr txBox="1">
          <a:spLocks noChangeArrowheads="1"/>
        </xdr:cNvSpPr>
      </xdr:nvSpPr>
      <xdr:spPr>
        <a:xfrm flipH="1" flipV="1">
          <a:off x="92687775" y="22707600"/>
          <a:ext cx="0" cy="1038225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69</xdr:row>
      <xdr:rowOff>0</xdr:rowOff>
    </xdr:to>
    <xdr:sp>
      <xdr:nvSpPr>
        <xdr:cNvPr id="111" name="Text Box 1618"/>
        <xdr:cNvSpPr txBox="1">
          <a:spLocks noChangeArrowheads="1"/>
        </xdr:cNvSpPr>
      </xdr:nvSpPr>
      <xdr:spPr>
        <a:xfrm flipH="1" flipV="1">
          <a:off x="92687775" y="22707600"/>
          <a:ext cx="0" cy="1038225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69</xdr:row>
      <xdr:rowOff>0</xdr:rowOff>
    </xdr:to>
    <xdr:sp>
      <xdr:nvSpPr>
        <xdr:cNvPr id="112" name="Text Box 1619"/>
        <xdr:cNvSpPr txBox="1">
          <a:spLocks noChangeArrowheads="1"/>
        </xdr:cNvSpPr>
      </xdr:nvSpPr>
      <xdr:spPr>
        <a:xfrm flipH="1" flipV="1">
          <a:off x="92687775" y="22707600"/>
          <a:ext cx="0" cy="1038225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68</xdr:row>
      <xdr:rowOff>142875</xdr:rowOff>
    </xdr:from>
    <xdr:to>
      <xdr:col>103</xdr:col>
      <xdr:colOff>0</xdr:colOff>
      <xdr:row>69</xdr:row>
      <xdr:rowOff>0</xdr:rowOff>
    </xdr:to>
    <xdr:sp>
      <xdr:nvSpPr>
        <xdr:cNvPr id="113" name="Text Box 1620"/>
        <xdr:cNvSpPr txBox="1">
          <a:spLocks noChangeArrowheads="1"/>
        </xdr:cNvSpPr>
      </xdr:nvSpPr>
      <xdr:spPr>
        <a:xfrm flipH="1" flipV="1">
          <a:off x="92687775" y="23574375"/>
          <a:ext cx="0" cy="17145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68</xdr:row>
      <xdr:rowOff>142875</xdr:rowOff>
    </xdr:from>
    <xdr:to>
      <xdr:col>103</xdr:col>
      <xdr:colOff>0</xdr:colOff>
      <xdr:row>69</xdr:row>
      <xdr:rowOff>0</xdr:rowOff>
    </xdr:to>
    <xdr:sp>
      <xdr:nvSpPr>
        <xdr:cNvPr id="114" name="Text Box 1621"/>
        <xdr:cNvSpPr txBox="1">
          <a:spLocks noChangeArrowheads="1"/>
        </xdr:cNvSpPr>
      </xdr:nvSpPr>
      <xdr:spPr>
        <a:xfrm flipH="1" flipV="1">
          <a:off x="92687775" y="23574375"/>
          <a:ext cx="0" cy="17145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68</xdr:row>
      <xdr:rowOff>142875</xdr:rowOff>
    </xdr:from>
    <xdr:to>
      <xdr:col>103</xdr:col>
      <xdr:colOff>0</xdr:colOff>
      <xdr:row>69</xdr:row>
      <xdr:rowOff>0</xdr:rowOff>
    </xdr:to>
    <xdr:sp>
      <xdr:nvSpPr>
        <xdr:cNvPr id="115" name="Text Box 1622"/>
        <xdr:cNvSpPr txBox="1">
          <a:spLocks noChangeArrowheads="1"/>
        </xdr:cNvSpPr>
      </xdr:nvSpPr>
      <xdr:spPr>
        <a:xfrm flipH="1" flipV="1">
          <a:off x="92687775" y="23574375"/>
          <a:ext cx="0" cy="17145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68</xdr:row>
      <xdr:rowOff>142875</xdr:rowOff>
    </xdr:from>
    <xdr:to>
      <xdr:col>103</xdr:col>
      <xdr:colOff>0</xdr:colOff>
      <xdr:row>69</xdr:row>
      <xdr:rowOff>0</xdr:rowOff>
    </xdr:to>
    <xdr:sp>
      <xdr:nvSpPr>
        <xdr:cNvPr id="116" name="Text Box 1623"/>
        <xdr:cNvSpPr txBox="1">
          <a:spLocks noChangeArrowheads="1"/>
        </xdr:cNvSpPr>
      </xdr:nvSpPr>
      <xdr:spPr>
        <a:xfrm flipH="1" flipV="1">
          <a:off x="92687775" y="23574375"/>
          <a:ext cx="0" cy="17145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68</xdr:row>
      <xdr:rowOff>142875</xdr:rowOff>
    </xdr:from>
    <xdr:to>
      <xdr:col>103</xdr:col>
      <xdr:colOff>0</xdr:colOff>
      <xdr:row>69</xdr:row>
      <xdr:rowOff>0</xdr:rowOff>
    </xdr:to>
    <xdr:sp>
      <xdr:nvSpPr>
        <xdr:cNvPr id="117" name="Text Box 1624"/>
        <xdr:cNvSpPr txBox="1">
          <a:spLocks noChangeArrowheads="1"/>
        </xdr:cNvSpPr>
      </xdr:nvSpPr>
      <xdr:spPr>
        <a:xfrm flipH="1" flipV="1">
          <a:off x="92687775" y="23574375"/>
          <a:ext cx="0" cy="17145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68</xdr:row>
      <xdr:rowOff>142875</xdr:rowOff>
    </xdr:from>
    <xdr:to>
      <xdr:col>103</xdr:col>
      <xdr:colOff>0</xdr:colOff>
      <xdr:row>69</xdr:row>
      <xdr:rowOff>0</xdr:rowOff>
    </xdr:to>
    <xdr:sp>
      <xdr:nvSpPr>
        <xdr:cNvPr id="118" name="Text Box 1625"/>
        <xdr:cNvSpPr txBox="1">
          <a:spLocks noChangeArrowheads="1"/>
        </xdr:cNvSpPr>
      </xdr:nvSpPr>
      <xdr:spPr>
        <a:xfrm flipH="1" flipV="1">
          <a:off x="92687775" y="23574375"/>
          <a:ext cx="0" cy="17145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69</xdr:row>
      <xdr:rowOff>0</xdr:rowOff>
    </xdr:to>
    <xdr:sp>
      <xdr:nvSpPr>
        <xdr:cNvPr id="119" name="Text Box 1626"/>
        <xdr:cNvSpPr txBox="1">
          <a:spLocks noChangeArrowheads="1"/>
        </xdr:cNvSpPr>
      </xdr:nvSpPr>
      <xdr:spPr>
        <a:xfrm flipH="1" flipV="1">
          <a:off x="92687775" y="22707600"/>
          <a:ext cx="0" cy="1038225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69</xdr:row>
      <xdr:rowOff>0</xdr:rowOff>
    </xdr:to>
    <xdr:sp>
      <xdr:nvSpPr>
        <xdr:cNvPr id="120" name="Text Box 1627"/>
        <xdr:cNvSpPr txBox="1">
          <a:spLocks noChangeArrowheads="1"/>
        </xdr:cNvSpPr>
      </xdr:nvSpPr>
      <xdr:spPr>
        <a:xfrm flipH="1" flipV="1">
          <a:off x="92687775" y="22707600"/>
          <a:ext cx="0" cy="1038225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69</xdr:row>
      <xdr:rowOff>0</xdr:rowOff>
    </xdr:to>
    <xdr:sp>
      <xdr:nvSpPr>
        <xdr:cNvPr id="121" name="Text Box 1628"/>
        <xdr:cNvSpPr txBox="1">
          <a:spLocks noChangeArrowheads="1"/>
        </xdr:cNvSpPr>
      </xdr:nvSpPr>
      <xdr:spPr>
        <a:xfrm flipH="1" flipV="1">
          <a:off x="92687775" y="22707600"/>
          <a:ext cx="0" cy="1038225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67</xdr:row>
      <xdr:rowOff>142875</xdr:rowOff>
    </xdr:from>
    <xdr:to>
      <xdr:col>103</xdr:col>
      <xdr:colOff>0</xdr:colOff>
      <xdr:row>69</xdr:row>
      <xdr:rowOff>0</xdr:rowOff>
    </xdr:to>
    <xdr:sp>
      <xdr:nvSpPr>
        <xdr:cNvPr id="122" name="Text Box 1629"/>
        <xdr:cNvSpPr txBox="1">
          <a:spLocks noChangeArrowheads="1"/>
        </xdr:cNvSpPr>
      </xdr:nvSpPr>
      <xdr:spPr>
        <a:xfrm flipH="1" flipV="1">
          <a:off x="92687775" y="23260050"/>
          <a:ext cx="0" cy="485775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67</xdr:row>
      <xdr:rowOff>142875</xdr:rowOff>
    </xdr:from>
    <xdr:to>
      <xdr:col>103</xdr:col>
      <xdr:colOff>0</xdr:colOff>
      <xdr:row>69</xdr:row>
      <xdr:rowOff>0</xdr:rowOff>
    </xdr:to>
    <xdr:sp>
      <xdr:nvSpPr>
        <xdr:cNvPr id="123" name="Text Box 1630"/>
        <xdr:cNvSpPr txBox="1">
          <a:spLocks noChangeArrowheads="1"/>
        </xdr:cNvSpPr>
      </xdr:nvSpPr>
      <xdr:spPr>
        <a:xfrm flipH="1" flipV="1">
          <a:off x="92687775" y="23260050"/>
          <a:ext cx="0" cy="485775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67</xdr:row>
      <xdr:rowOff>142875</xdr:rowOff>
    </xdr:from>
    <xdr:to>
      <xdr:col>103</xdr:col>
      <xdr:colOff>0</xdr:colOff>
      <xdr:row>69</xdr:row>
      <xdr:rowOff>0</xdr:rowOff>
    </xdr:to>
    <xdr:sp>
      <xdr:nvSpPr>
        <xdr:cNvPr id="124" name="Text Box 1631"/>
        <xdr:cNvSpPr txBox="1">
          <a:spLocks noChangeArrowheads="1"/>
        </xdr:cNvSpPr>
      </xdr:nvSpPr>
      <xdr:spPr>
        <a:xfrm flipH="1" flipV="1">
          <a:off x="92687775" y="23260050"/>
          <a:ext cx="0" cy="485775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142875</xdr:rowOff>
    </xdr:from>
    <xdr:to>
      <xdr:col>103</xdr:col>
      <xdr:colOff>0</xdr:colOff>
      <xdr:row>68</xdr:row>
      <xdr:rowOff>0</xdr:rowOff>
    </xdr:to>
    <xdr:sp>
      <xdr:nvSpPr>
        <xdr:cNvPr id="125" name="Text Box 1632"/>
        <xdr:cNvSpPr txBox="1">
          <a:spLocks noChangeArrowheads="1"/>
        </xdr:cNvSpPr>
      </xdr:nvSpPr>
      <xdr:spPr>
        <a:xfrm flipH="1" flipV="1">
          <a:off x="92687775" y="22850475"/>
          <a:ext cx="0" cy="581025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142875</xdr:rowOff>
    </xdr:from>
    <xdr:to>
      <xdr:col>103</xdr:col>
      <xdr:colOff>0</xdr:colOff>
      <xdr:row>68</xdr:row>
      <xdr:rowOff>0</xdr:rowOff>
    </xdr:to>
    <xdr:sp>
      <xdr:nvSpPr>
        <xdr:cNvPr id="126" name="Text Box 1633"/>
        <xdr:cNvSpPr txBox="1">
          <a:spLocks noChangeArrowheads="1"/>
        </xdr:cNvSpPr>
      </xdr:nvSpPr>
      <xdr:spPr>
        <a:xfrm flipH="1" flipV="1">
          <a:off x="92687775" y="22850475"/>
          <a:ext cx="0" cy="581025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142875</xdr:rowOff>
    </xdr:from>
    <xdr:to>
      <xdr:col>103</xdr:col>
      <xdr:colOff>0</xdr:colOff>
      <xdr:row>68</xdr:row>
      <xdr:rowOff>0</xdr:rowOff>
    </xdr:to>
    <xdr:sp>
      <xdr:nvSpPr>
        <xdr:cNvPr id="127" name="Text Box 1634"/>
        <xdr:cNvSpPr txBox="1">
          <a:spLocks noChangeArrowheads="1"/>
        </xdr:cNvSpPr>
      </xdr:nvSpPr>
      <xdr:spPr>
        <a:xfrm flipH="1" flipV="1">
          <a:off x="92687775" y="22850475"/>
          <a:ext cx="0" cy="581025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69</xdr:row>
      <xdr:rowOff>0</xdr:rowOff>
    </xdr:to>
    <xdr:sp>
      <xdr:nvSpPr>
        <xdr:cNvPr id="128" name="Text Box 1635"/>
        <xdr:cNvSpPr txBox="1">
          <a:spLocks noChangeArrowheads="1"/>
        </xdr:cNvSpPr>
      </xdr:nvSpPr>
      <xdr:spPr>
        <a:xfrm flipH="1" flipV="1">
          <a:off x="92687775" y="22707600"/>
          <a:ext cx="0" cy="1038225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69</xdr:row>
      <xdr:rowOff>0</xdr:rowOff>
    </xdr:to>
    <xdr:sp>
      <xdr:nvSpPr>
        <xdr:cNvPr id="129" name="Text Box 1636"/>
        <xdr:cNvSpPr txBox="1">
          <a:spLocks noChangeArrowheads="1"/>
        </xdr:cNvSpPr>
      </xdr:nvSpPr>
      <xdr:spPr>
        <a:xfrm flipH="1" flipV="1">
          <a:off x="92687775" y="22707600"/>
          <a:ext cx="0" cy="1038225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69</xdr:row>
      <xdr:rowOff>0</xdr:rowOff>
    </xdr:to>
    <xdr:sp>
      <xdr:nvSpPr>
        <xdr:cNvPr id="130" name="Text Box 1637"/>
        <xdr:cNvSpPr txBox="1">
          <a:spLocks noChangeArrowheads="1"/>
        </xdr:cNvSpPr>
      </xdr:nvSpPr>
      <xdr:spPr>
        <a:xfrm flipH="1" flipV="1">
          <a:off x="92687775" y="22707600"/>
          <a:ext cx="0" cy="1038225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68</xdr:row>
      <xdr:rowOff>142875</xdr:rowOff>
    </xdr:from>
    <xdr:to>
      <xdr:col>103</xdr:col>
      <xdr:colOff>0</xdr:colOff>
      <xdr:row>69</xdr:row>
      <xdr:rowOff>0</xdr:rowOff>
    </xdr:to>
    <xdr:sp>
      <xdr:nvSpPr>
        <xdr:cNvPr id="131" name="Text Box 1638"/>
        <xdr:cNvSpPr txBox="1">
          <a:spLocks noChangeArrowheads="1"/>
        </xdr:cNvSpPr>
      </xdr:nvSpPr>
      <xdr:spPr>
        <a:xfrm flipH="1" flipV="1">
          <a:off x="92687775" y="23574375"/>
          <a:ext cx="0" cy="17145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68</xdr:row>
      <xdr:rowOff>142875</xdr:rowOff>
    </xdr:from>
    <xdr:to>
      <xdr:col>103</xdr:col>
      <xdr:colOff>0</xdr:colOff>
      <xdr:row>69</xdr:row>
      <xdr:rowOff>0</xdr:rowOff>
    </xdr:to>
    <xdr:sp>
      <xdr:nvSpPr>
        <xdr:cNvPr id="132" name="Text Box 1639"/>
        <xdr:cNvSpPr txBox="1">
          <a:spLocks noChangeArrowheads="1"/>
        </xdr:cNvSpPr>
      </xdr:nvSpPr>
      <xdr:spPr>
        <a:xfrm flipH="1" flipV="1">
          <a:off x="92687775" y="23574375"/>
          <a:ext cx="0" cy="17145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68</xdr:row>
      <xdr:rowOff>142875</xdr:rowOff>
    </xdr:from>
    <xdr:to>
      <xdr:col>103</xdr:col>
      <xdr:colOff>0</xdr:colOff>
      <xdr:row>69</xdr:row>
      <xdr:rowOff>0</xdr:rowOff>
    </xdr:to>
    <xdr:sp>
      <xdr:nvSpPr>
        <xdr:cNvPr id="133" name="Text Box 1640"/>
        <xdr:cNvSpPr txBox="1">
          <a:spLocks noChangeArrowheads="1"/>
        </xdr:cNvSpPr>
      </xdr:nvSpPr>
      <xdr:spPr>
        <a:xfrm flipH="1" flipV="1">
          <a:off x="92687775" y="23574375"/>
          <a:ext cx="0" cy="17145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68</xdr:row>
      <xdr:rowOff>142875</xdr:rowOff>
    </xdr:from>
    <xdr:to>
      <xdr:col>103</xdr:col>
      <xdr:colOff>0</xdr:colOff>
      <xdr:row>69</xdr:row>
      <xdr:rowOff>0</xdr:rowOff>
    </xdr:to>
    <xdr:sp>
      <xdr:nvSpPr>
        <xdr:cNvPr id="134" name="Text Box 1641"/>
        <xdr:cNvSpPr txBox="1">
          <a:spLocks noChangeArrowheads="1"/>
        </xdr:cNvSpPr>
      </xdr:nvSpPr>
      <xdr:spPr>
        <a:xfrm flipH="1" flipV="1">
          <a:off x="92687775" y="23574375"/>
          <a:ext cx="0" cy="17145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68</xdr:row>
      <xdr:rowOff>142875</xdr:rowOff>
    </xdr:from>
    <xdr:to>
      <xdr:col>103</xdr:col>
      <xdr:colOff>0</xdr:colOff>
      <xdr:row>69</xdr:row>
      <xdr:rowOff>0</xdr:rowOff>
    </xdr:to>
    <xdr:sp>
      <xdr:nvSpPr>
        <xdr:cNvPr id="135" name="Text Box 1642"/>
        <xdr:cNvSpPr txBox="1">
          <a:spLocks noChangeArrowheads="1"/>
        </xdr:cNvSpPr>
      </xdr:nvSpPr>
      <xdr:spPr>
        <a:xfrm flipH="1" flipV="1">
          <a:off x="92687775" y="23574375"/>
          <a:ext cx="0" cy="17145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68</xdr:row>
      <xdr:rowOff>142875</xdr:rowOff>
    </xdr:from>
    <xdr:to>
      <xdr:col>103</xdr:col>
      <xdr:colOff>0</xdr:colOff>
      <xdr:row>69</xdr:row>
      <xdr:rowOff>0</xdr:rowOff>
    </xdr:to>
    <xdr:sp>
      <xdr:nvSpPr>
        <xdr:cNvPr id="136" name="Text Box 1643"/>
        <xdr:cNvSpPr txBox="1">
          <a:spLocks noChangeArrowheads="1"/>
        </xdr:cNvSpPr>
      </xdr:nvSpPr>
      <xdr:spPr>
        <a:xfrm flipH="1" flipV="1">
          <a:off x="92687775" y="23574375"/>
          <a:ext cx="0" cy="17145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69</xdr:row>
      <xdr:rowOff>0</xdr:rowOff>
    </xdr:to>
    <xdr:sp>
      <xdr:nvSpPr>
        <xdr:cNvPr id="137" name="Text Box 1644"/>
        <xdr:cNvSpPr txBox="1">
          <a:spLocks noChangeArrowheads="1"/>
        </xdr:cNvSpPr>
      </xdr:nvSpPr>
      <xdr:spPr>
        <a:xfrm flipH="1" flipV="1">
          <a:off x="92687775" y="22707600"/>
          <a:ext cx="0" cy="1038225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69</xdr:row>
      <xdr:rowOff>0</xdr:rowOff>
    </xdr:to>
    <xdr:sp>
      <xdr:nvSpPr>
        <xdr:cNvPr id="138" name="Text Box 1645"/>
        <xdr:cNvSpPr txBox="1">
          <a:spLocks noChangeArrowheads="1"/>
        </xdr:cNvSpPr>
      </xdr:nvSpPr>
      <xdr:spPr>
        <a:xfrm flipH="1" flipV="1">
          <a:off x="92687775" y="22707600"/>
          <a:ext cx="0" cy="1038225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0</xdr:rowOff>
    </xdr:from>
    <xdr:to>
      <xdr:col>103</xdr:col>
      <xdr:colOff>0</xdr:colOff>
      <xdr:row>69</xdr:row>
      <xdr:rowOff>0</xdr:rowOff>
    </xdr:to>
    <xdr:sp>
      <xdr:nvSpPr>
        <xdr:cNvPr id="139" name="Text Box 1646"/>
        <xdr:cNvSpPr txBox="1">
          <a:spLocks noChangeArrowheads="1"/>
        </xdr:cNvSpPr>
      </xdr:nvSpPr>
      <xdr:spPr>
        <a:xfrm flipH="1" flipV="1">
          <a:off x="92687775" y="22707600"/>
          <a:ext cx="0" cy="1038225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67</xdr:row>
      <xdr:rowOff>142875</xdr:rowOff>
    </xdr:from>
    <xdr:to>
      <xdr:col>103</xdr:col>
      <xdr:colOff>0</xdr:colOff>
      <xdr:row>69</xdr:row>
      <xdr:rowOff>0</xdr:rowOff>
    </xdr:to>
    <xdr:sp>
      <xdr:nvSpPr>
        <xdr:cNvPr id="140" name="Text Box 1647"/>
        <xdr:cNvSpPr txBox="1">
          <a:spLocks noChangeArrowheads="1"/>
        </xdr:cNvSpPr>
      </xdr:nvSpPr>
      <xdr:spPr>
        <a:xfrm flipH="1" flipV="1">
          <a:off x="92687775" y="23260050"/>
          <a:ext cx="0" cy="485775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67</xdr:row>
      <xdr:rowOff>142875</xdr:rowOff>
    </xdr:from>
    <xdr:to>
      <xdr:col>103</xdr:col>
      <xdr:colOff>0</xdr:colOff>
      <xdr:row>69</xdr:row>
      <xdr:rowOff>0</xdr:rowOff>
    </xdr:to>
    <xdr:sp>
      <xdr:nvSpPr>
        <xdr:cNvPr id="141" name="Text Box 1648"/>
        <xdr:cNvSpPr txBox="1">
          <a:spLocks noChangeArrowheads="1"/>
        </xdr:cNvSpPr>
      </xdr:nvSpPr>
      <xdr:spPr>
        <a:xfrm flipH="1" flipV="1">
          <a:off x="92687775" y="23260050"/>
          <a:ext cx="0" cy="485775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67</xdr:row>
      <xdr:rowOff>142875</xdr:rowOff>
    </xdr:from>
    <xdr:to>
      <xdr:col>103</xdr:col>
      <xdr:colOff>0</xdr:colOff>
      <xdr:row>69</xdr:row>
      <xdr:rowOff>0</xdr:rowOff>
    </xdr:to>
    <xdr:sp>
      <xdr:nvSpPr>
        <xdr:cNvPr id="142" name="Text Box 1649"/>
        <xdr:cNvSpPr txBox="1">
          <a:spLocks noChangeArrowheads="1"/>
        </xdr:cNvSpPr>
      </xdr:nvSpPr>
      <xdr:spPr>
        <a:xfrm flipH="1" flipV="1">
          <a:off x="92687775" y="23260050"/>
          <a:ext cx="0" cy="485775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142875</xdr:rowOff>
    </xdr:from>
    <xdr:to>
      <xdr:col>103</xdr:col>
      <xdr:colOff>0</xdr:colOff>
      <xdr:row>68</xdr:row>
      <xdr:rowOff>0</xdr:rowOff>
    </xdr:to>
    <xdr:sp>
      <xdr:nvSpPr>
        <xdr:cNvPr id="143" name="Text Box 1650"/>
        <xdr:cNvSpPr txBox="1">
          <a:spLocks noChangeArrowheads="1"/>
        </xdr:cNvSpPr>
      </xdr:nvSpPr>
      <xdr:spPr>
        <a:xfrm flipH="1" flipV="1">
          <a:off x="92687775" y="22850475"/>
          <a:ext cx="0" cy="581025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142875</xdr:rowOff>
    </xdr:from>
    <xdr:to>
      <xdr:col>103</xdr:col>
      <xdr:colOff>0</xdr:colOff>
      <xdr:row>68</xdr:row>
      <xdr:rowOff>0</xdr:rowOff>
    </xdr:to>
    <xdr:sp>
      <xdr:nvSpPr>
        <xdr:cNvPr id="144" name="Text Box 1651"/>
        <xdr:cNvSpPr txBox="1">
          <a:spLocks noChangeArrowheads="1"/>
        </xdr:cNvSpPr>
      </xdr:nvSpPr>
      <xdr:spPr>
        <a:xfrm flipH="1" flipV="1">
          <a:off x="92687775" y="22850475"/>
          <a:ext cx="0" cy="581025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66</xdr:row>
      <xdr:rowOff>142875</xdr:rowOff>
    </xdr:from>
    <xdr:to>
      <xdr:col>103</xdr:col>
      <xdr:colOff>0</xdr:colOff>
      <xdr:row>68</xdr:row>
      <xdr:rowOff>0</xdr:rowOff>
    </xdr:to>
    <xdr:sp>
      <xdr:nvSpPr>
        <xdr:cNvPr id="145" name="Text Box 1652"/>
        <xdr:cNvSpPr txBox="1">
          <a:spLocks noChangeArrowheads="1"/>
        </xdr:cNvSpPr>
      </xdr:nvSpPr>
      <xdr:spPr>
        <a:xfrm flipH="1" flipV="1">
          <a:off x="92687775" y="22850475"/>
          <a:ext cx="0" cy="581025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96</xdr:col>
      <xdr:colOff>781050</xdr:colOff>
      <xdr:row>30</xdr:row>
      <xdr:rowOff>0</xdr:rowOff>
    </xdr:to>
    <xdr:sp>
      <xdr:nvSpPr>
        <xdr:cNvPr id="146" name="Text Box 1653"/>
        <xdr:cNvSpPr txBox="1">
          <a:spLocks noChangeArrowheads="1"/>
        </xdr:cNvSpPr>
      </xdr:nvSpPr>
      <xdr:spPr>
        <a:xfrm>
          <a:off x="79019400" y="11039475"/>
          <a:ext cx="78581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96</xdr:col>
      <xdr:colOff>781050</xdr:colOff>
      <xdr:row>30</xdr:row>
      <xdr:rowOff>0</xdr:rowOff>
    </xdr:to>
    <xdr:sp>
      <xdr:nvSpPr>
        <xdr:cNvPr id="147" name="Text Box 1654"/>
        <xdr:cNvSpPr txBox="1">
          <a:spLocks noChangeArrowheads="1"/>
        </xdr:cNvSpPr>
      </xdr:nvSpPr>
      <xdr:spPr>
        <a:xfrm>
          <a:off x="79019400" y="11039475"/>
          <a:ext cx="78581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97</xdr:col>
      <xdr:colOff>0</xdr:colOff>
      <xdr:row>30</xdr:row>
      <xdr:rowOff>0</xdr:rowOff>
    </xdr:to>
    <xdr:sp>
      <xdr:nvSpPr>
        <xdr:cNvPr id="148" name="Text Box 1655"/>
        <xdr:cNvSpPr txBox="1">
          <a:spLocks noChangeArrowheads="1"/>
        </xdr:cNvSpPr>
      </xdr:nvSpPr>
      <xdr:spPr>
        <a:xfrm>
          <a:off x="79019400" y="11039475"/>
          <a:ext cx="786765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96</xdr:col>
      <xdr:colOff>781050</xdr:colOff>
      <xdr:row>30</xdr:row>
      <xdr:rowOff>0</xdr:rowOff>
    </xdr:to>
    <xdr:sp>
      <xdr:nvSpPr>
        <xdr:cNvPr id="149" name="Text Box 1656"/>
        <xdr:cNvSpPr txBox="1">
          <a:spLocks noChangeArrowheads="1"/>
        </xdr:cNvSpPr>
      </xdr:nvSpPr>
      <xdr:spPr>
        <a:xfrm>
          <a:off x="79019400" y="11039475"/>
          <a:ext cx="78581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96</xdr:col>
      <xdr:colOff>781050</xdr:colOff>
      <xdr:row>30</xdr:row>
      <xdr:rowOff>0</xdr:rowOff>
    </xdr:to>
    <xdr:sp>
      <xdr:nvSpPr>
        <xdr:cNvPr id="150" name="Text Box 1657"/>
        <xdr:cNvSpPr txBox="1">
          <a:spLocks noChangeArrowheads="1"/>
        </xdr:cNvSpPr>
      </xdr:nvSpPr>
      <xdr:spPr>
        <a:xfrm>
          <a:off x="79019400" y="11039475"/>
          <a:ext cx="78581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97</xdr:col>
      <xdr:colOff>0</xdr:colOff>
      <xdr:row>30</xdr:row>
      <xdr:rowOff>0</xdr:rowOff>
    </xdr:to>
    <xdr:sp>
      <xdr:nvSpPr>
        <xdr:cNvPr id="151" name="Text Box 1658"/>
        <xdr:cNvSpPr txBox="1">
          <a:spLocks noChangeArrowheads="1"/>
        </xdr:cNvSpPr>
      </xdr:nvSpPr>
      <xdr:spPr>
        <a:xfrm>
          <a:off x="79019400" y="11039475"/>
          <a:ext cx="786765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96</xdr:col>
      <xdr:colOff>781050</xdr:colOff>
      <xdr:row>30</xdr:row>
      <xdr:rowOff>0</xdr:rowOff>
    </xdr:to>
    <xdr:sp>
      <xdr:nvSpPr>
        <xdr:cNvPr id="152" name="Text Box 1659"/>
        <xdr:cNvSpPr txBox="1">
          <a:spLocks noChangeArrowheads="1"/>
        </xdr:cNvSpPr>
      </xdr:nvSpPr>
      <xdr:spPr>
        <a:xfrm>
          <a:off x="79019400" y="11039475"/>
          <a:ext cx="78581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96</xdr:col>
      <xdr:colOff>781050</xdr:colOff>
      <xdr:row>30</xdr:row>
      <xdr:rowOff>0</xdr:rowOff>
    </xdr:to>
    <xdr:sp>
      <xdr:nvSpPr>
        <xdr:cNvPr id="153" name="Text Box 1660"/>
        <xdr:cNvSpPr txBox="1">
          <a:spLocks noChangeArrowheads="1"/>
        </xdr:cNvSpPr>
      </xdr:nvSpPr>
      <xdr:spPr>
        <a:xfrm>
          <a:off x="79019400" y="11039475"/>
          <a:ext cx="78581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88</xdr:col>
      <xdr:colOff>28575</xdr:colOff>
      <xdr:row>30</xdr:row>
      <xdr:rowOff>0</xdr:rowOff>
    </xdr:from>
    <xdr:to>
      <xdr:col>97</xdr:col>
      <xdr:colOff>0</xdr:colOff>
      <xdr:row>30</xdr:row>
      <xdr:rowOff>0</xdr:rowOff>
    </xdr:to>
    <xdr:sp>
      <xdr:nvSpPr>
        <xdr:cNvPr id="154" name="Text Box 1661"/>
        <xdr:cNvSpPr txBox="1">
          <a:spLocks noChangeArrowheads="1"/>
        </xdr:cNvSpPr>
      </xdr:nvSpPr>
      <xdr:spPr>
        <a:xfrm>
          <a:off x="79019400" y="11039475"/>
          <a:ext cx="786765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83"/>
  <sheetViews>
    <sheetView tabSelected="1" view="pageBreakPreview" zoomScale="70" zoomScaleSheetLayoutView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1" sqref="E21"/>
    </sheetView>
  </sheetViews>
  <sheetFormatPr defaultColWidth="8.875" defaultRowHeight="12.75"/>
  <cols>
    <col min="1" max="1" width="27.875" style="49" customWidth="1"/>
    <col min="2" max="2" width="10.25390625" style="49" customWidth="1"/>
    <col min="3" max="3" width="10.00390625" style="49" customWidth="1"/>
    <col min="4" max="4" width="13.00390625" style="49" customWidth="1"/>
    <col min="5" max="5" width="10.25390625" style="49" customWidth="1"/>
    <col min="6" max="8" width="11.875" style="49" customWidth="1"/>
    <col min="9" max="9" width="10.375" style="49" customWidth="1"/>
    <col min="10" max="10" width="12.125" style="49" customWidth="1"/>
    <col min="11" max="11" width="12.875" style="49" customWidth="1"/>
    <col min="12" max="12" width="9.375" style="49" customWidth="1"/>
    <col min="13" max="13" width="12.125" style="49" customWidth="1"/>
    <col min="14" max="14" width="11.625" style="49" customWidth="1"/>
    <col min="15" max="15" width="14.75390625" style="49" customWidth="1"/>
    <col min="16" max="16" width="12.125" style="49" customWidth="1"/>
    <col min="17" max="17" width="12.25390625" style="49" customWidth="1"/>
    <col min="18" max="18" width="12.875" style="49" customWidth="1"/>
    <col min="19" max="19" width="9.375" style="49" customWidth="1"/>
    <col min="20" max="20" width="8.25390625" style="49" customWidth="1"/>
    <col min="21" max="21" width="11.625" style="49" customWidth="1"/>
    <col min="22" max="22" width="12.375" style="49" customWidth="1"/>
    <col min="23" max="23" width="10.625" style="49" customWidth="1"/>
    <col min="24" max="24" width="10.00390625" style="49" customWidth="1"/>
    <col min="25" max="25" width="13.25390625" style="49" customWidth="1"/>
    <col min="26" max="26" width="14.00390625" style="49" customWidth="1"/>
    <col min="27" max="28" width="10.00390625" style="49" customWidth="1"/>
    <col min="29" max="29" width="12.00390625" style="49" customWidth="1"/>
    <col min="30" max="30" width="14.125" style="49" customWidth="1"/>
    <col min="31" max="31" width="12.625" style="49" customWidth="1"/>
    <col min="32" max="34" width="9.25390625" style="49" customWidth="1"/>
    <col min="35" max="36" width="12.375" style="49" customWidth="1"/>
    <col min="37" max="37" width="13.75390625" style="49" customWidth="1"/>
    <col min="38" max="38" width="12.625" style="49" customWidth="1"/>
    <col min="39" max="39" width="10.125" style="49" customWidth="1"/>
    <col min="40" max="40" width="11.625" style="49" customWidth="1"/>
    <col min="41" max="41" width="12.625" style="49" customWidth="1"/>
    <col min="42" max="42" width="11.375" style="49" customWidth="1"/>
    <col min="43" max="43" width="14.125" style="49" customWidth="1"/>
    <col min="44" max="44" width="12.375" style="49" customWidth="1"/>
    <col min="45" max="45" width="12.75390625" style="49" customWidth="1"/>
    <col min="46" max="46" width="10.25390625" style="49" customWidth="1"/>
    <col min="47" max="47" width="11.625" style="49" customWidth="1"/>
    <col min="48" max="48" width="6.75390625" style="49" customWidth="1"/>
    <col min="49" max="49" width="12.25390625" style="49" customWidth="1"/>
    <col min="50" max="50" width="13.375" style="49" customWidth="1"/>
    <col min="51" max="51" width="14.25390625" style="49" customWidth="1"/>
    <col min="52" max="54" width="12.375" style="49" customWidth="1"/>
    <col min="55" max="55" width="10.25390625" style="49" customWidth="1"/>
    <col min="56" max="56" width="12.375" style="49" customWidth="1"/>
    <col min="57" max="57" width="14.00390625" style="49" customWidth="1"/>
    <col min="58" max="58" width="15.75390625" style="49" customWidth="1"/>
    <col min="59" max="59" width="10.375" style="49" customWidth="1"/>
    <col min="60" max="60" width="9.875" style="49" customWidth="1"/>
    <col min="61" max="61" width="12.375" style="49" customWidth="1"/>
    <col min="62" max="62" width="10.00390625" style="49" customWidth="1"/>
    <col min="63" max="63" width="11.625" style="49" customWidth="1"/>
    <col min="64" max="64" width="10.375" style="49" customWidth="1"/>
    <col min="65" max="65" width="11.125" style="49" customWidth="1"/>
    <col min="66" max="66" width="12.75390625" style="49" customWidth="1"/>
    <col min="67" max="67" width="8.625" style="49" customWidth="1"/>
    <col min="68" max="68" width="9.75390625" style="49" customWidth="1"/>
    <col min="69" max="69" width="12.125" style="49" customWidth="1"/>
    <col min="70" max="70" width="12.625" style="49" customWidth="1"/>
    <col min="71" max="71" width="8.375" style="49" customWidth="1"/>
    <col min="72" max="72" width="11.375" style="49" customWidth="1"/>
    <col min="73" max="73" width="12.625" style="49" customWidth="1"/>
    <col min="74" max="74" width="13.875" style="49" customWidth="1"/>
    <col min="75" max="75" width="10.125" style="49" customWidth="1"/>
    <col min="76" max="76" width="10.875" style="49" customWidth="1"/>
    <col min="77" max="77" width="12.125" style="49" customWidth="1"/>
    <col min="78" max="78" width="10.75390625" style="49" customWidth="1"/>
    <col min="79" max="79" width="11.875" style="49" customWidth="1"/>
    <col min="80" max="80" width="11.625" style="49" customWidth="1"/>
    <col min="81" max="81" width="13.375" style="49" customWidth="1"/>
    <col min="82" max="82" width="12.125" style="49" customWidth="1"/>
    <col min="83" max="83" width="9.125" style="49" customWidth="1"/>
    <col min="84" max="84" width="11.375" style="49" customWidth="1"/>
    <col min="85" max="85" width="9.75390625" style="49" customWidth="1"/>
    <col min="86" max="86" width="13.00390625" style="49" customWidth="1"/>
    <col min="87" max="87" width="11.625" style="49" customWidth="1"/>
    <col min="88" max="88" width="13.375" style="49" customWidth="1"/>
    <col min="89" max="89" width="12.75390625" style="50" customWidth="1"/>
    <col min="90" max="90" width="11.25390625" style="50" customWidth="1"/>
    <col min="91" max="91" width="12.25390625" style="50" customWidth="1"/>
    <col min="92" max="92" width="11.75390625" style="50" customWidth="1"/>
    <col min="93" max="93" width="8.625" style="50" customWidth="1"/>
    <col min="94" max="94" width="11.875" style="50" customWidth="1"/>
    <col min="95" max="95" width="9.625" style="50" customWidth="1"/>
    <col min="96" max="96" width="15.125" style="50" customWidth="1"/>
    <col min="97" max="97" width="10.375" style="50" customWidth="1"/>
    <col min="98" max="98" width="10.875" style="50" customWidth="1"/>
    <col min="99" max="99" width="13.625" style="50" customWidth="1"/>
    <col min="100" max="100" width="15.125" style="50" customWidth="1"/>
    <col min="101" max="101" width="12.875" style="50" customWidth="1"/>
    <col min="102" max="102" width="11.625" style="50" customWidth="1"/>
    <col min="103" max="103" width="12.00390625" style="50" customWidth="1"/>
    <col min="104" max="104" width="12.375" style="50" customWidth="1"/>
    <col min="105" max="105" width="12.25390625" style="50" customWidth="1"/>
    <col min="106" max="106" width="13.125" style="50" customWidth="1"/>
    <col min="107" max="107" width="10.25390625" style="50" customWidth="1"/>
    <col min="108" max="108" width="13.00390625" style="50" customWidth="1"/>
    <col min="109" max="109" width="12.75390625" style="50" customWidth="1"/>
    <col min="110" max="110" width="13.00390625" style="50" customWidth="1"/>
    <col min="111" max="16384" width="8.875" style="49" customWidth="1"/>
  </cols>
  <sheetData>
    <row r="1" spans="1:103" s="43" customFormat="1" ht="36" customHeight="1">
      <c r="A1" s="105" t="s">
        <v>151</v>
      </c>
      <c r="B1" s="104" t="s">
        <v>134</v>
      </c>
      <c r="C1" s="104"/>
      <c r="D1" s="104"/>
      <c r="E1" s="104"/>
      <c r="F1" s="104"/>
      <c r="G1" s="104"/>
      <c r="H1" s="104"/>
      <c r="I1" s="104" t="s">
        <v>155</v>
      </c>
      <c r="J1" s="104"/>
      <c r="K1" s="104"/>
      <c r="L1" s="104"/>
      <c r="M1" s="104"/>
      <c r="N1" s="104"/>
      <c r="O1" s="104"/>
      <c r="P1" s="104" t="s">
        <v>156</v>
      </c>
      <c r="Q1" s="104"/>
      <c r="R1" s="104"/>
      <c r="S1" s="104"/>
      <c r="T1" s="104"/>
      <c r="U1" s="104"/>
      <c r="V1" s="104"/>
      <c r="W1" s="104" t="s">
        <v>205</v>
      </c>
      <c r="X1" s="104"/>
      <c r="Y1" s="104"/>
      <c r="Z1" s="104"/>
      <c r="AA1" s="104"/>
      <c r="AB1" s="104"/>
      <c r="AC1" s="104"/>
      <c r="AD1" s="104"/>
      <c r="AE1" s="104" t="s">
        <v>206</v>
      </c>
      <c r="AF1" s="104"/>
      <c r="AG1" s="104"/>
      <c r="AH1" s="104"/>
      <c r="AI1" s="104"/>
      <c r="AJ1" s="104"/>
      <c r="AK1" s="104"/>
      <c r="AL1" s="104" t="s">
        <v>148</v>
      </c>
      <c r="AM1" s="104"/>
      <c r="AN1" s="104"/>
      <c r="AO1" s="104"/>
      <c r="AP1" s="104"/>
      <c r="AQ1" s="104"/>
      <c r="AR1" s="104"/>
      <c r="AS1" s="104" t="s">
        <v>149</v>
      </c>
      <c r="AT1" s="104"/>
      <c r="AU1" s="104"/>
      <c r="AV1" s="104"/>
      <c r="AW1" s="104"/>
      <c r="AX1" s="104"/>
      <c r="AY1" s="104"/>
      <c r="AZ1" s="104" t="s">
        <v>157</v>
      </c>
      <c r="BA1" s="104"/>
      <c r="BB1" s="104"/>
      <c r="BC1" s="104"/>
      <c r="BD1" s="104"/>
      <c r="BE1" s="104"/>
      <c r="BF1" s="104"/>
      <c r="BG1" s="104" t="s">
        <v>158</v>
      </c>
      <c r="BH1" s="104"/>
      <c r="BI1" s="104"/>
      <c r="BJ1" s="104"/>
      <c r="BK1" s="104"/>
      <c r="BL1" s="104"/>
      <c r="BM1" s="104"/>
      <c r="BN1" s="104"/>
      <c r="BO1" s="104" t="s">
        <v>159</v>
      </c>
      <c r="BP1" s="104"/>
      <c r="BQ1" s="104"/>
      <c r="BR1" s="104"/>
      <c r="BS1" s="104"/>
      <c r="BT1" s="104"/>
      <c r="BU1" s="104"/>
      <c r="BV1" s="104"/>
      <c r="BW1" s="104" t="s">
        <v>160</v>
      </c>
      <c r="BX1" s="104"/>
      <c r="BY1" s="104"/>
      <c r="BZ1" s="104"/>
      <c r="CA1" s="104"/>
      <c r="CB1" s="104"/>
      <c r="CC1" s="104"/>
      <c r="CD1" s="104" t="s">
        <v>162</v>
      </c>
      <c r="CE1" s="104"/>
      <c r="CF1" s="104"/>
      <c r="CG1" s="104"/>
      <c r="CH1" s="104"/>
      <c r="CI1" s="104"/>
      <c r="CJ1" s="104"/>
      <c r="CK1" s="104" t="s">
        <v>161</v>
      </c>
      <c r="CL1" s="104"/>
      <c r="CM1" s="104"/>
      <c r="CN1" s="104"/>
      <c r="CO1" s="104"/>
      <c r="CP1" s="104"/>
      <c r="CQ1" s="104"/>
      <c r="CR1" s="104"/>
      <c r="CS1" s="104" t="s">
        <v>207</v>
      </c>
      <c r="CT1" s="104"/>
      <c r="CU1" s="104"/>
      <c r="CV1" s="104"/>
      <c r="CW1" s="104"/>
      <c r="CX1" s="104"/>
      <c r="CY1" s="104"/>
    </row>
    <row r="2" spans="1:103" s="43" customFormat="1" ht="125.25" customHeight="1">
      <c r="A2" s="106"/>
      <c r="B2" s="99">
        <v>2013</v>
      </c>
      <c r="C2" s="100" t="s">
        <v>146</v>
      </c>
      <c r="D2" s="100" t="s">
        <v>211</v>
      </c>
      <c r="E2" s="101" t="s">
        <v>145</v>
      </c>
      <c r="F2" s="100" t="s">
        <v>212</v>
      </c>
      <c r="G2" s="100" t="s">
        <v>147</v>
      </c>
      <c r="H2" s="100" t="s">
        <v>213</v>
      </c>
      <c r="I2" s="99">
        <v>2013</v>
      </c>
      <c r="J2" s="100" t="s">
        <v>146</v>
      </c>
      <c r="K2" s="100" t="s">
        <v>211</v>
      </c>
      <c r="L2" s="101" t="s">
        <v>145</v>
      </c>
      <c r="M2" s="100" t="s">
        <v>212</v>
      </c>
      <c r="N2" s="100" t="s">
        <v>147</v>
      </c>
      <c r="O2" s="100" t="s">
        <v>213</v>
      </c>
      <c r="P2" s="99">
        <v>2013</v>
      </c>
      <c r="Q2" s="100" t="s">
        <v>146</v>
      </c>
      <c r="R2" s="100" t="s">
        <v>211</v>
      </c>
      <c r="S2" s="101" t="s">
        <v>145</v>
      </c>
      <c r="T2" s="100" t="s">
        <v>212</v>
      </c>
      <c r="U2" s="100" t="s">
        <v>147</v>
      </c>
      <c r="V2" s="100" t="s">
        <v>213</v>
      </c>
      <c r="W2" s="99">
        <v>2013</v>
      </c>
      <c r="X2" s="100" t="s">
        <v>146</v>
      </c>
      <c r="Y2" s="100" t="s">
        <v>214</v>
      </c>
      <c r="Z2" s="100" t="s">
        <v>211</v>
      </c>
      <c r="AA2" s="101" t="s">
        <v>145</v>
      </c>
      <c r="AB2" s="100" t="s">
        <v>212</v>
      </c>
      <c r="AC2" s="100" t="s">
        <v>147</v>
      </c>
      <c r="AD2" s="100" t="s">
        <v>213</v>
      </c>
      <c r="AE2" s="99">
        <v>2013</v>
      </c>
      <c r="AF2" s="100" t="s">
        <v>146</v>
      </c>
      <c r="AG2" s="100" t="s">
        <v>211</v>
      </c>
      <c r="AH2" s="101" t="s">
        <v>145</v>
      </c>
      <c r="AI2" s="100" t="s">
        <v>212</v>
      </c>
      <c r="AJ2" s="100" t="s">
        <v>147</v>
      </c>
      <c r="AK2" s="100" t="s">
        <v>213</v>
      </c>
      <c r="AL2" s="99">
        <v>2013</v>
      </c>
      <c r="AM2" s="100" t="s">
        <v>146</v>
      </c>
      <c r="AN2" s="100" t="s">
        <v>211</v>
      </c>
      <c r="AO2" s="101" t="s">
        <v>145</v>
      </c>
      <c r="AP2" s="100" t="s">
        <v>212</v>
      </c>
      <c r="AQ2" s="100" t="s">
        <v>147</v>
      </c>
      <c r="AR2" s="100" t="s">
        <v>213</v>
      </c>
      <c r="AS2" s="99">
        <v>2013</v>
      </c>
      <c r="AT2" s="100" t="s">
        <v>146</v>
      </c>
      <c r="AU2" s="100" t="s">
        <v>211</v>
      </c>
      <c r="AV2" s="101" t="s">
        <v>145</v>
      </c>
      <c r="AW2" s="100" t="s">
        <v>212</v>
      </c>
      <c r="AX2" s="100" t="s">
        <v>147</v>
      </c>
      <c r="AY2" s="102" t="s">
        <v>213</v>
      </c>
      <c r="AZ2" s="99">
        <v>2013</v>
      </c>
      <c r="BA2" s="100" t="s">
        <v>146</v>
      </c>
      <c r="BB2" s="100" t="s">
        <v>211</v>
      </c>
      <c r="BC2" s="101" t="s">
        <v>145</v>
      </c>
      <c r="BD2" s="100" t="s">
        <v>212</v>
      </c>
      <c r="BE2" s="100" t="s">
        <v>147</v>
      </c>
      <c r="BF2" s="100" t="s">
        <v>213</v>
      </c>
      <c r="BG2" s="99">
        <v>2013</v>
      </c>
      <c r="BH2" s="100" t="s">
        <v>146</v>
      </c>
      <c r="BI2" s="100" t="s">
        <v>214</v>
      </c>
      <c r="BJ2" s="100" t="s">
        <v>211</v>
      </c>
      <c r="BK2" s="101" t="s">
        <v>145</v>
      </c>
      <c r="BL2" s="100" t="s">
        <v>212</v>
      </c>
      <c r="BM2" s="100" t="s">
        <v>147</v>
      </c>
      <c r="BN2" s="100" t="s">
        <v>213</v>
      </c>
      <c r="BO2" s="99">
        <v>2013</v>
      </c>
      <c r="BP2" s="100" t="s">
        <v>146</v>
      </c>
      <c r="BQ2" s="100" t="s">
        <v>214</v>
      </c>
      <c r="BR2" s="100" t="s">
        <v>211</v>
      </c>
      <c r="BS2" s="101" t="s">
        <v>145</v>
      </c>
      <c r="BT2" s="100" t="s">
        <v>212</v>
      </c>
      <c r="BU2" s="100" t="s">
        <v>147</v>
      </c>
      <c r="BV2" s="100" t="s">
        <v>213</v>
      </c>
      <c r="BW2" s="99">
        <v>2013</v>
      </c>
      <c r="BX2" s="100" t="s">
        <v>146</v>
      </c>
      <c r="BY2" s="100" t="s">
        <v>211</v>
      </c>
      <c r="BZ2" s="101" t="s">
        <v>145</v>
      </c>
      <c r="CA2" s="100" t="s">
        <v>212</v>
      </c>
      <c r="CB2" s="100" t="s">
        <v>147</v>
      </c>
      <c r="CC2" s="100" t="s">
        <v>213</v>
      </c>
      <c r="CD2" s="99">
        <v>2013</v>
      </c>
      <c r="CE2" s="100" t="s">
        <v>146</v>
      </c>
      <c r="CF2" s="100" t="s">
        <v>211</v>
      </c>
      <c r="CG2" s="101" t="s">
        <v>145</v>
      </c>
      <c r="CH2" s="100" t="s">
        <v>212</v>
      </c>
      <c r="CI2" s="100" t="s">
        <v>147</v>
      </c>
      <c r="CJ2" s="100" t="s">
        <v>213</v>
      </c>
      <c r="CK2" s="99">
        <v>2013</v>
      </c>
      <c r="CL2" s="100" t="s">
        <v>146</v>
      </c>
      <c r="CM2" s="100" t="s">
        <v>214</v>
      </c>
      <c r="CN2" s="100" t="s">
        <v>211</v>
      </c>
      <c r="CO2" s="101" t="s">
        <v>145</v>
      </c>
      <c r="CP2" s="100" t="s">
        <v>212</v>
      </c>
      <c r="CQ2" s="100" t="s">
        <v>147</v>
      </c>
      <c r="CR2" s="100" t="s">
        <v>213</v>
      </c>
      <c r="CS2" s="99">
        <v>2013</v>
      </c>
      <c r="CT2" s="100" t="s">
        <v>146</v>
      </c>
      <c r="CU2" s="100" t="s">
        <v>211</v>
      </c>
      <c r="CV2" s="101" t="s">
        <v>145</v>
      </c>
      <c r="CW2" s="100" t="s">
        <v>212</v>
      </c>
      <c r="CX2" s="100" t="s">
        <v>147</v>
      </c>
      <c r="CY2" s="100" t="s">
        <v>213</v>
      </c>
    </row>
    <row r="3" spans="1:103" s="43" customFormat="1" ht="24.75" customHeight="1">
      <c r="A3" s="52" t="s">
        <v>144</v>
      </c>
      <c r="B3" s="53"/>
      <c r="C3" s="44"/>
      <c r="D3" s="44"/>
      <c r="E3" s="44"/>
      <c r="F3" s="44"/>
      <c r="G3" s="44"/>
      <c r="H3" s="53"/>
      <c r="I3" s="53"/>
      <c r="J3" s="44"/>
      <c r="K3" s="44"/>
      <c r="L3" s="44"/>
      <c r="M3" s="44"/>
      <c r="N3" s="44"/>
      <c r="O3" s="53"/>
      <c r="P3" s="53"/>
      <c r="Q3" s="44"/>
      <c r="R3" s="44"/>
      <c r="S3" s="44"/>
      <c r="T3" s="44"/>
      <c r="U3" s="44"/>
      <c r="V3" s="54"/>
      <c r="W3" s="53"/>
      <c r="X3" s="44"/>
      <c r="Y3" s="44"/>
      <c r="Z3" s="44"/>
      <c r="AA3" s="44"/>
      <c r="AB3" s="44"/>
      <c r="AC3" s="44"/>
      <c r="AD3" s="55"/>
      <c r="AE3" s="51"/>
      <c r="AF3" s="45"/>
      <c r="AG3" s="45"/>
      <c r="AH3" s="45"/>
      <c r="AI3" s="45"/>
      <c r="AJ3" s="45"/>
      <c r="AK3" s="51"/>
      <c r="AL3" s="53"/>
      <c r="AM3" s="44"/>
      <c r="AN3" s="44"/>
      <c r="AO3" s="44"/>
      <c r="AP3" s="44"/>
      <c r="AQ3" s="44"/>
      <c r="AR3" s="44"/>
      <c r="AS3" s="61">
        <v>1</v>
      </c>
      <c r="AT3" s="77">
        <v>0.002</v>
      </c>
      <c r="AU3" s="77"/>
      <c r="AV3" s="77"/>
      <c r="AW3" s="77"/>
      <c r="AX3" s="93">
        <v>0.1</v>
      </c>
      <c r="AY3" s="73">
        <f>AS3-AT3-AU3-AV3-AW3-AX3</f>
        <v>0.898</v>
      </c>
      <c r="AZ3" s="60"/>
      <c r="BA3" s="62"/>
      <c r="BB3" s="62"/>
      <c r="BC3" s="62"/>
      <c r="BD3" s="62"/>
      <c r="BE3" s="62"/>
      <c r="BF3" s="60"/>
      <c r="BG3" s="60"/>
      <c r="BH3" s="62"/>
      <c r="BI3" s="62"/>
      <c r="BJ3" s="62"/>
      <c r="BK3" s="62"/>
      <c r="BL3" s="62"/>
      <c r="BM3" s="62"/>
      <c r="BN3" s="61"/>
      <c r="BO3" s="60"/>
      <c r="BP3" s="62"/>
      <c r="BQ3" s="62"/>
      <c r="BR3" s="62"/>
      <c r="BS3" s="62"/>
      <c r="BT3" s="62"/>
      <c r="BU3" s="62"/>
      <c r="BV3" s="60"/>
      <c r="BW3" s="60"/>
      <c r="BX3" s="62"/>
      <c r="BY3" s="62"/>
      <c r="BZ3" s="62"/>
      <c r="CA3" s="62"/>
      <c r="CB3" s="62"/>
      <c r="CC3" s="60"/>
      <c r="CD3" s="64"/>
      <c r="CE3" s="62"/>
      <c r="CF3" s="62"/>
      <c r="CG3" s="62"/>
      <c r="CH3" s="62"/>
      <c r="CI3" s="62"/>
      <c r="CJ3" s="64"/>
      <c r="CK3" s="64"/>
      <c r="CL3" s="62"/>
      <c r="CM3" s="62"/>
      <c r="CN3" s="62"/>
      <c r="CO3" s="62"/>
      <c r="CP3" s="62"/>
      <c r="CQ3" s="62"/>
      <c r="CR3" s="64"/>
      <c r="CS3" s="64"/>
      <c r="CT3" s="62"/>
      <c r="CU3" s="62"/>
      <c r="CV3" s="62"/>
      <c r="CW3" s="62"/>
      <c r="CX3" s="62"/>
      <c r="CY3" s="64"/>
    </row>
    <row r="4" spans="1:103" s="43" customFormat="1" ht="24.75" customHeight="1">
      <c r="A4" s="52" t="s">
        <v>184</v>
      </c>
      <c r="B4" s="53"/>
      <c r="C4" s="44"/>
      <c r="D4" s="44"/>
      <c r="E4" s="44"/>
      <c r="F4" s="44"/>
      <c r="G4" s="44"/>
      <c r="H4" s="53"/>
      <c r="I4" s="53"/>
      <c r="J4" s="44"/>
      <c r="K4" s="44"/>
      <c r="L4" s="44"/>
      <c r="M4" s="44"/>
      <c r="N4" s="44"/>
      <c r="O4" s="53"/>
      <c r="P4" s="53"/>
      <c r="Q4" s="44"/>
      <c r="R4" s="44"/>
      <c r="S4" s="44"/>
      <c r="T4" s="44"/>
      <c r="U4" s="44"/>
      <c r="V4" s="54"/>
      <c r="W4" s="53"/>
      <c r="X4" s="44"/>
      <c r="Y4" s="44"/>
      <c r="Z4" s="44"/>
      <c r="AA4" s="44"/>
      <c r="AB4" s="44"/>
      <c r="AC4" s="44"/>
      <c r="AD4" s="55"/>
      <c r="AE4" s="51"/>
      <c r="AF4" s="45"/>
      <c r="AG4" s="45"/>
      <c r="AH4" s="45"/>
      <c r="AI4" s="45"/>
      <c r="AJ4" s="45"/>
      <c r="AK4" s="51"/>
      <c r="AL4" s="53"/>
      <c r="AM4" s="44"/>
      <c r="AN4" s="44"/>
      <c r="AO4" s="44"/>
      <c r="AP4" s="44"/>
      <c r="AQ4" s="44"/>
      <c r="AR4" s="44"/>
      <c r="AS4" s="61">
        <v>20</v>
      </c>
      <c r="AT4" s="77">
        <v>0.003</v>
      </c>
      <c r="AU4" s="77"/>
      <c r="AV4" s="77"/>
      <c r="AW4" s="77"/>
      <c r="AX4" s="93">
        <v>0.2</v>
      </c>
      <c r="AY4" s="73">
        <f>AS4-AT4-AU4-AV4-AW4-AX4</f>
        <v>19.797</v>
      </c>
      <c r="AZ4" s="60"/>
      <c r="BA4" s="62"/>
      <c r="BB4" s="62"/>
      <c r="BC4" s="62"/>
      <c r="BD4" s="62"/>
      <c r="BE4" s="62"/>
      <c r="BF4" s="60"/>
      <c r="BG4" s="60"/>
      <c r="BH4" s="62"/>
      <c r="BI4" s="62"/>
      <c r="BJ4" s="62"/>
      <c r="BK4" s="62"/>
      <c r="BL4" s="62"/>
      <c r="BM4" s="62"/>
      <c r="BN4" s="61"/>
      <c r="BO4" s="60"/>
      <c r="BP4" s="62"/>
      <c r="BQ4" s="62"/>
      <c r="BR4" s="62"/>
      <c r="BS4" s="62"/>
      <c r="BT4" s="62"/>
      <c r="BU4" s="62"/>
      <c r="BV4" s="60"/>
      <c r="BW4" s="60"/>
      <c r="BX4" s="62"/>
      <c r="BY4" s="62"/>
      <c r="BZ4" s="62"/>
      <c r="CA4" s="62"/>
      <c r="CB4" s="62"/>
      <c r="CC4" s="61"/>
      <c r="CD4" s="76">
        <v>5</v>
      </c>
      <c r="CE4" s="94">
        <v>0.0001</v>
      </c>
      <c r="CF4" s="94"/>
      <c r="CG4" s="94"/>
      <c r="CH4" s="94"/>
      <c r="CI4" s="94"/>
      <c r="CJ4" s="76">
        <f>CD4-CE4-CF4-CG4-CH4-CI4</f>
        <v>4.9999</v>
      </c>
      <c r="CK4" s="76">
        <v>13</v>
      </c>
      <c r="CL4" s="95">
        <v>0.0017</v>
      </c>
      <c r="CM4" s="94"/>
      <c r="CN4" s="94"/>
      <c r="CO4" s="94"/>
      <c r="CP4" s="94"/>
      <c r="CQ4" s="95">
        <v>0.2</v>
      </c>
      <c r="CR4" s="76">
        <f>CK4-CL4-CM4-CN4-CO4-CP4-CQ4</f>
        <v>12.798300000000001</v>
      </c>
      <c r="CS4" s="64">
        <v>2</v>
      </c>
      <c r="CT4" s="63"/>
      <c r="CU4" s="63"/>
      <c r="CV4" s="63"/>
      <c r="CW4" s="63"/>
      <c r="CX4" s="63"/>
      <c r="CY4" s="64">
        <f>CS4-CT4-CU4-CV4-CW4-CX4</f>
        <v>2</v>
      </c>
    </row>
    <row r="5" spans="1:103" s="43" customFormat="1" ht="24.75" customHeight="1">
      <c r="A5" s="52" t="s">
        <v>185</v>
      </c>
      <c r="B5" s="53"/>
      <c r="C5" s="44"/>
      <c r="D5" s="44"/>
      <c r="E5" s="44"/>
      <c r="F5" s="44"/>
      <c r="G5" s="44"/>
      <c r="H5" s="53"/>
      <c r="I5" s="53"/>
      <c r="J5" s="44"/>
      <c r="K5" s="44"/>
      <c r="L5" s="44"/>
      <c r="M5" s="44"/>
      <c r="N5" s="44"/>
      <c r="O5" s="53"/>
      <c r="P5" s="53"/>
      <c r="Q5" s="44"/>
      <c r="R5" s="44"/>
      <c r="S5" s="44"/>
      <c r="T5" s="44"/>
      <c r="U5" s="44"/>
      <c r="V5" s="54"/>
      <c r="W5" s="53"/>
      <c r="X5" s="44"/>
      <c r="Y5" s="44"/>
      <c r="Z5" s="44"/>
      <c r="AA5" s="44"/>
      <c r="AB5" s="44"/>
      <c r="AC5" s="44"/>
      <c r="AD5" s="55"/>
      <c r="AE5" s="78"/>
      <c r="AF5" s="45"/>
      <c r="AG5" s="45"/>
      <c r="AH5" s="85"/>
      <c r="AI5" s="45"/>
      <c r="AJ5" s="45"/>
      <c r="AK5" s="78"/>
      <c r="AL5" s="53"/>
      <c r="AM5" s="44"/>
      <c r="AN5" s="44"/>
      <c r="AO5" s="44"/>
      <c r="AP5" s="44"/>
      <c r="AQ5" s="44"/>
      <c r="AR5" s="44"/>
      <c r="AS5" s="60"/>
      <c r="AT5" s="62"/>
      <c r="AU5" s="62"/>
      <c r="AV5" s="62"/>
      <c r="AW5" s="62"/>
      <c r="AX5" s="63"/>
      <c r="AY5" s="64"/>
      <c r="AZ5" s="75">
        <v>0.59</v>
      </c>
      <c r="BA5" s="81">
        <v>0.0037</v>
      </c>
      <c r="BB5" s="62"/>
      <c r="BC5" s="81">
        <f>0.0303+0.026</f>
        <v>0.0563</v>
      </c>
      <c r="BD5" s="77">
        <f>0.01</f>
        <v>0.01</v>
      </c>
      <c r="BE5" s="62"/>
      <c r="BF5" s="75">
        <f>AZ5-BA5-BB5-BC5-BD5-BE5</f>
        <v>0.5199999999999999</v>
      </c>
      <c r="BG5" s="60"/>
      <c r="BH5" s="62"/>
      <c r="BI5" s="62"/>
      <c r="BJ5" s="62"/>
      <c r="BK5" s="62"/>
      <c r="BL5" s="62"/>
      <c r="BM5" s="62"/>
      <c r="BN5" s="61"/>
      <c r="BO5" s="60"/>
      <c r="BP5" s="62"/>
      <c r="BQ5" s="62"/>
      <c r="BR5" s="62"/>
      <c r="BS5" s="62"/>
      <c r="BT5" s="62"/>
      <c r="BU5" s="62"/>
      <c r="BV5" s="60"/>
      <c r="BW5" s="75">
        <v>8.595</v>
      </c>
      <c r="BX5" s="81">
        <v>0.0022</v>
      </c>
      <c r="BY5" s="62"/>
      <c r="BZ5" s="62"/>
      <c r="CA5" s="62"/>
      <c r="CB5" s="62"/>
      <c r="CC5" s="75">
        <f>BW5-BX5-BY5-BZ5-CA5-CB5</f>
        <v>8.5928</v>
      </c>
      <c r="CD5" s="73">
        <v>1.31</v>
      </c>
      <c r="CE5" s="93">
        <v>0.001</v>
      </c>
      <c r="CF5" s="62"/>
      <c r="CG5" s="62"/>
      <c r="CH5" s="62"/>
      <c r="CI5" s="62"/>
      <c r="CJ5" s="73">
        <f>CD5-CE5-CF5-CG5-CH5-CI5</f>
        <v>1.3090000000000002</v>
      </c>
      <c r="CK5" s="73">
        <v>3.5</v>
      </c>
      <c r="CL5" s="77">
        <v>0.014</v>
      </c>
      <c r="CM5" s="83">
        <v>0.00015</v>
      </c>
      <c r="CN5" s="65"/>
      <c r="CO5" s="77">
        <v>0.01</v>
      </c>
      <c r="CP5" s="77">
        <v>0.005</v>
      </c>
      <c r="CQ5" s="66"/>
      <c r="CR5" s="80">
        <f>CK5-CL5-CM5-CN5-CO5-CP5-CQ5</f>
        <v>3.4708500000000004</v>
      </c>
      <c r="CS5" s="76">
        <v>0.3</v>
      </c>
      <c r="CT5" s="81">
        <v>0.0007</v>
      </c>
      <c r="CU5" s="62"/>
      <c r="CV5" s="77">
        <v>0.022</v>
      </c>
      <c r="CW5" s="77">
        <v>0.01</v>
      </c>
      <c r="CX5" s="62"/>
      <c r="CY5" s="76">
        <f>CS5-CT5-CU5-CV5-CW5-CX5</f>
        <v>0.2673</v>
      </c>
    </row>
    <row r="6" spans="1:103" s="43" customFormat="1" ht="24.75" customHeight="1">
      <c r="A6" s="52" t="s">
        <v>186</v>
      </c>
      <c r="B6" s="61">
        <v>3.95</v>
      </c>
      <c r="C6" s="44">
        <v>0.005</v>
      </c>
      <c r="D6" s="44"/>
      <c r="E6" s="44"/>
      <c r="F6" s="44"/>
      <c r="G6" s="42"/>
      <c r="H6" s="61">
        <f>B6-C6-D6-E6-F6-G6</f>
        <v>3.9450000000000003</v>
      </c>
      <c r="I6" s="75">
        <v>0.2</v>
      </c>
      <c r="J6" s="81">
        <v>0.0115</v>
      </c>
      <c r="K6" s="83"/>
      <c r="L6" s="83"/>
      <c r="M6" s="83"/>
      <c r="N6" s="96"/>
      <c r="O6" s="75">
        <f>I6-J6-K6-L6-M6-N6</f>
        <v>0.1885</v>
      </c>
      <c r="P6" s="82">
        <v>1.14</v>
      </c>
      <c r="Q6" s="44">
        <v>0.00115</v>
      </c>
      <c r="R6" s="44"/>
      <c r="S6" s="44"/>
      <c r="T6" s="44"/>
      <c r="U6" s="44"/>
      <c r="V6" s="54">
        <f>P6-Q6-R6-S6-T6-U6</f>
        <v>1.13885</v>
      </c>
      <c r="W6" s="53"/>
      <c r="X6" s="44"/>
      <c r="Y6" s="44"/>
      <c r="Z6" s="44"/>
      <c r="AA6" s="44"/>
      <c r="AB6" s="44"/>
      <c r="AC6" s="44"/>
      <c r="AD6" s="55"/>
      <c r="AE6" s="51"/>
      <c r="AF6" s="45"/>
      <c r="AG6" s="45"/>
      <c r="AH6" s="45"/>
      <c r="AI6" s="45"/>
      <c r="AJ6" s="45"/>
      <c r="AK6" s="51"/>
      <c r="AL6" s="53"/>
      <c r="AM6" s="44"/>
      <c r="AN6" s="44"/>
      <c r="AO6" s="44"/>
      <c r="AP6" s="44"/>
      <c r="AQ6" s="44"/>
      <c r="AR6" s="44"/>
      <c r="AS6" s="60"/>
      <c r="AT6" s="62"/>
      <c r="AU6" s="62"/>
      <c r="AV6" s="62"/>
      <c r="AW6" s="62"/>
      <c r="AX6" s="62"/>
      <c r="AY6" s="64"/>
      <c r="AZ6" s="60"/>
      <c r="BA6" s="62"/>
      <c r="BB6" s="62"/>
      <c r="BC6" s="62"/>
      <c r="BD6" s="62"/>
      <c r="BE6" s="62"/>
      <c r="BF6" s="60"/>
      <c r="BG6" s="60"/>
      <c r="BH6" s="62"/>
      <c r="BI6" s="62"/>
      <c r="BJ6" s="62"/>
      <c r="BK6" s="62"/>
      <c r="BL6" s="62"/>
      <c r="BM6" s="62"/>
      <c r="BN6" s="61"/>
      <c r="BO6" s="60"/>
      <c r="BP6" s="62"/>
      <c r="BQ6" s="62"/>
      <c r="BR6" s="62"/>
      <c r="BS6" s="62"/>
      <c r="BT6" s="62"/>
      <c r="BU6" s="62"/>
      <c r="BV6" s="60"/>
      <c r="BW6" s="60"/>
      <c r="BX6" s="62"/>
      <c r="BY6" s="62"/>
      <c r="BZ6" s="62"/>
      <c r="CA6" s="62"/>
      <c r="CB6" s="62"/>
      <c r="CC6" s="60"/>
      <c r="CD6" s="64"/>
      <c r="CE6" s="63"/>
      <c r="CF6" s="62"/>
      <c r="CG6" s="62"/>
      <c r="CH6" s="62"/>
      <c r="CI6" s="62"/>
      <c r="CJ6" s="64"/>
      <c r="CK6" s="64"/>
      <c r="CL6" s="62"/>
      <c r="CM6" s="62"/>
      <c r="CN6" s="62"/>
      <c r="CO6" s="62"/>
      <c r="CP6" s="62"/>
      <c r="CQ6" s="62"/>
      <c r="CR6" s="64"/>
      <c r="CS6" s="64"/>
      <c r="CT6" s="62"/>
      <c r="CU6" s="62"/>
      <c r="CV6" s="62"/>
      <c r="CW6" s="77"/>
      <c r="CX6" s="62"/>
      <c r="CY6" s="64"/>
    </row>
    <row r="7" spans="1:103" s="43" customFormat="1" ht="24.75" customHeight="1">
      <c r="A7" s="52" t="s">
        <v>187</v>
      </c>
      <c r="B7" s="53"/>
      <c r="C7" s="44"/>
      <c r="D7" s="44"/>
      <c r="E7" s="44"/>
      <c r="F7" s="44"/>
      <c r="G7" s="44"/>
      <c r="H7" s="53"/>
      <c r="I7" s="53"/>
      <c r="J7" s="44"/>
      <c r="K7" s="44"/>
      <c r="L7" s="44"/>
      <c r="M7" s="44"/>
      <c r="N7" s="44"/>
      <c r="O7" s="53"/>
      <c r="P7" s="75">
        <v>21.7</v>
      </c>
      <c r="Q7" s="44">
        <v>0.0015</v>
      </c>
      <c r="R7" s="44"/>
      <c r="S7" s="44"/>
      <c r="T7" s="44"/>
      <c r="U7" s="77">
        <v>0.5</v>
      </c>
      <c r="V7" s="76">
        <f>P7-Q7-R7-S7-T7-U7</f>
        <v>21.1985</v>
      </c>
      <c r="W7" s="53"/>
      <c r="X7" s="44"/>
      <c r="Y7" s="44"/>
      <c r="Z7" s="44"/>
      <c r="AA7" s="44"/>
      <c r="AB7" s="44"/>
      <c r="AC7" s="44"/>
      <c r="AD7" s="55"/>
      <c r="AE7" s="51"/>
      <c r="AF7" s="45"/>
      <c r="AG7" s="45"/>
      <c r="AH7" s="45"/>
      <c r="AI7" s="45"/>
      <c r="AJ7" s="45"/>
      <c r="AK7" s="51"/>
      <c r="AL7" s="53"/>
      <c r="AM7" s="44"/>
      <c r="AN7" s="44"/>
      <c r="AO7" s="44"/>
      <c r="AP7" s="44"/>
      <c r="AQ7" s="44"/>
      <c r="AR7" s="42"/>
      <c r="AS7" s="60"/>
      <c r="AT7" s="62"/>
      <c r="AU7" s="58"/>
      <c r="AV7" s="58"/>
      <c r="AW7" s="58"/>
      <c r="AX7" s="67"/>
      <c r="AY7" s="68"/>
      <c r="AZ7" s="75">
        <v>4.657</v>
      </c>
      <c r="BA7" s="81">
        <v>0.0231</v>
      </c>
      <c r="BB7" s="77">
        <v>0.002</v>
      </c>
      <c r="BC7" s="77">
        <f>0.054+0.024</f>
        <v>0.078</v>
      </c>
      <c r="BD7" s="77">
        <f>0.015+0.015</f>
        <v>0.03</v>
      </c>
      <c r="BE7" s="62"/>
      <c r="BF7" s="75">
        <f>AZ7-BA7-BB7-BC7-BD7-BE7</f>
        <v>4.523899999999999</v>
      </c>
      <c r="BG7" s="60"/>
      <c r="BH7" s="62"/>
      <c r="BI7" s="62"/>
      <c r="BJ7" s="62"/>
      <c r="BK7" s="62"/>
      <c r="BL7" s="62"/>
      <c r="BM7" s="62"/>
      <c r="BN7" s="61"/>
      <c r="BO7" s="60"/>
      <c r="BP7" s="62"/>
      <c r="BQ7" s="62"/>
      <c r="BR7" s="62"/>
      <c r="BS7" s="62"/>
      <c r="BT7" s="62"/>
      <c r="BU7" s="62"/>
      <c r="BV7" s="60"/>
      <c r="BW7" s="75">
        <v>1.81</v>
      </c>
      <c r="BX7" s="77">
        <v>0.004</v>
      </c>
      <c r="BY7" s="81">
        <f>0.0001+0.0002+0.0002+0.0001</f>
        <v>0.0006000000000000001</v>
      </c>
      <c r="BZ7" s="81"/>
      <c r="CA7" s="81"/>
      <c r="CB7" s="81"/>
      <c r="CC7" s="75">
        <f>BW7-BX7-BY7-BZ7-CA7-CB7</f>
        <v>1.8054000000000001</v>
      </c>
      <c r="CD7" s="80">
        <v>0.53</v>
      </c>
      <c r="CE7" s="96">
        <v>0.002</v>
      </c>
      <c r="CF7" s="83">
        <v>0.00035</v>
      </c>
      <c r="CG7" s="83"/>
      <c r="CH7" s="83"/>
      <c r="CI7" s="83"/>
      <c r="CJ7" s="80">
        <f>CD7-CE7-CF7-CG7-CH7-CI7</f>
        <v>0.5276500000000001</v>
      </c>
      <c r="CK7" s="80">
        <v>20.3</v>
      </c>
      <c r="CL7" s="83">
        <v>0.01738</v>
      </c>
      <c r="CM7" s="81">
        <v>0.0006</v>
      </c>
      <c r="CN7" s="62"/>
      <c r="CO7" s="77">
        <v>0.045</v>
      </c>
      <c r="CP7" s="77">
        <v>0.01</v>
      </c>
      <c r="CQ7" s="62"/>
      <c r="CR7" s="80">
        <f>CK7-CL7-CM7-CN7-CO7-CP7-CQ7</f>
        <v>20.22702</v>
      </c>
      <c r="CS7" s="76">
        <v>3.2</v>
      </c>
      <c r="CT7" s="81">
        <v>0.0012</v>
      </c>
      <c r="CU7" s="62"/>
      <c r="CV7" s="81">
        <v>0.0267</v>
      </c>
      <c r="CW7" s="77">
        <v>0.015</v>
      </c>
      <c r="CX7" s="62"/>
      <c r="CY7" s="76">
        <f>CS7-CT7-CU7-CV7-CW7-CX7</f>
        <v>3.1571000000000002</v>
      </c>
    </row>
    <row r="8" spans="1:103" s="43" customFormat="1" ht="24.75" customHeight="1">
      <c r="A8" s="52" t="s">
        <v>188</v>
      </c>
      <c r="B8" s="53"/>
      <c r="C8" s="44"/>
      <c r="D8" s="44"/>
      <c r="E8" s="44"/>
      <c r="F8" s="44"/>
      <c r="G8" s="44"/>
      <c r="H8" s="53"/>
      <c r="I8" s="53"/>
      <c r="J8" s="44"/>
      <c r="K8" s="44"/>
      <c r="L8" s="44"/>
      <c r="M8" s="44"/>
      <c r="N8" s="44"/>
      <c r="O8" s="53"/>
      <c r="P8" s="53"/>
      <c r="Q8" s="44"/>
      <c r="R8" s="44"/>
      <c r="S8" s="44"/>
      <c r="T8" s="44"/>
      <c r="U8" s="44"/>
      <c r="V8" s="54"/>
      <c r="W8" s="53"/>
      <c r="X8" s="44"/>
      <c r="Y8" s="44"/>
      <c r="Z8" s="44"/>
      <c r="AA8" s="44"/>
      <c r="AB8" s="44"/>
      <c r="AC8" s="44"/>
      <c r="AD8" s="55"/>
      <c r="AE8" s="51"/>
      <c r="AF8" s="45"/>
      <c r="AG8" s="45"/>
      <c r="AH8" s="45"/>
      <c r="AI8" s="45"/>
      <c r="AJ8" s="45"/>
      <c r="AK8" s="51"/>
      <c r="AL8" s="53"/>
      <c r="AM8" s="44"/>
      <c r="AN8" s="44"/>
      <c r="AO8" s="44"/>
      <c r="AP8" s="44"/>
      <c r="AQ8" s="44"/>
      <c r="AR8" s="42"/>
      <c r="AS8" s="60"/>
      <c r="AT8" s="62"/>
      <c r="AU8" s="58"/>
      <c r="AV8" s="58"/>
      <c r="AW8" s="58"/>
      <c r="AX8" s="67"/>
      <c r="AY8" s="68"/>
      <c r="AZ8" s="82">
        <v>0.042</v>
      </c>
      <c r="BA8" s="83">
        <v>0.00095</v>
      </c>
      <c r="BB8" s="62"/>
      <c r="BC8" s="62"/>
      <c r="BD8" s="62"/>
      <c r="BE8" s="62"/>
      <c r="BF8" s="82">
        <f>AZ8-BA8-BB8-BC8-BD8-BE8</f>
        <v>0.04105</v>
      </c>
      <c r="BG8" s="60"/>
      <c r="BH8" s="62"/>
      <c r="BI8" s="62"/>
      <c r="BJ8" s="62"/>
      <c r="BK8" s="62"/>
      <c r="BL8" s="62"/>
      <c r="BM8" s="62"/>
      <c r="BN8" s="61"/>
      <c r="BO8" s="60"/>
      <c r="BP8" s="62"/>
      <c r="BQ8" s="62"/>
      <c r="BR8" s="62"/>
      <c r="BS8" s="62"/>
      <c r="BT8" s="62"/>
      <c r="BU8" s="62"/>
      <c r="BV8" s="60"/>
      <c r="BW8" s="60"/>
      <c r="BX8" s="62"/>
      <c r="BY8" s="62"/>
      <c r="BZ8" s="62"/>
      <c r="CA8" s="62"/>
      <c r="CB8" s="62"/>
      <c r="CC8" s="60"/>
      <c r="CD8" s="64"/>
      <c r="CE8" s="63"/>
      <c r="CF8" s="62"/>
      <c r="CG8" s="62"/>
      <c r="CH8" s="62"/>
      <c r="CI8" s="62"/>
      <c r="CJ8" s="64"/>
      <c r="CK8" s="64"/>
      <c r="CL8" s="62"/>
      <c r="CM8" s="62"/>
      <c r="CN8" s="62"/>
      <c r="CO8" s="62"/>
      <c r="CP8" s="62"/>
      <c r="CQ8" s="62"/>
      <c r="CR8" s="64"/>
      <c r="CS8" s="64"/>
      <c r="CT8" s="62"/>
      <c r="CU8" s="62"/>
      <c r="CV8" s="62"/>
      <c r="CW8" s="62"/>
      <c r="CX8" s="62"/>
      <c r="CY8" s="64"/>
    </row>
    <row r="9" spans="1:103" s="43" customFormat="1" ht="24.75" customHeight="1">
      <c r="A9" s="52" t="s">
        <v>189</v>
      </c>
      <c r="B9" s="53"/>
      <c r="C9" s="44"/>
      <c r="D9" s="44"/>
      <c r="E9" s="44"/>
      <c r="F9" s="44"/>
      <c r="G9" s="44"/>
      <c r="H9" s="53"/>
      <c r="I9" s="53"/>
      <c r="J9" s="44"/>
      <c r="K9" s="44"/>
      <c r="L9" s="44"/>
      <c r="M9" s="44"/>
      <c r="N9" s="44"/>
      <c r="O9" s="53"/>
      <c r="P9" s="53"/>
      <c r="Q9" s="44"/>
      <c r="R9" s="44"/>
      <c r="S9" s="44"/>
      <c r="T9" s="44"/>
      <c r="U9" s="44"/>
      <c r="V9" s="54"/>
      <c r="W9" s="53"/>
      <c r="X9" s="44"/>
      <c r="Y9" s="44"/>
      <c r="Z9" s="44"/>
      <c r="AA9" s="44"/>
      <c r="AB9" s="44"/>
      <c r="AC9" s="44"/>
      <c r="AD9" s="55"/>
      <c r="AE9" s="51"/>
      <c r="AF9" s="45"/>
      <c r="AG9" s="45"/>
      <c r="AH9" s="45"/>
      <c r="AI9" s="45"/>
      <c r="AJ9" s="45"/>
      <c r="AK9" s="51"/>
      <c r="AL9" s="61">
        <v>5</v>
      </c>
      <c r="AM9" s="88">
        <v>0.002</v>
      </c>
      <c r="AN9" s="88"/>
      <c r="AO9" s="88"/>
      <c r="AP9" s="88"/>
      <c r="AQ9" s="88"/>
      <c r="AR9" s="55">
        <f>AL9-AM9-AN9-AO9-AP9-AQ9</f>
        <v>4.998</v>
      </c>
      <c r="AS9" s="61">
        <v>180</v>
      </c>
      <c r="AT9" s="77">
        <v>0.068</v>
      </c>
      <c r="AU9" s="88"/>
      <c r="AV9" s="88"/>
      <c r="AW9" s="88"/>
      <c r="AX9" s="89">
        <v>57.02</v>
      </c>
      <c r="AY9" s="72">
        <f>AS9-AT9-AU9-AV9-AW9-AX9</f>
        <v>122.91199999999998</v>
      </c>
      <c r="AZ9" s="60"/>
      <c r="BA9" s="62"/>
      <c r="BB9" s="62"/>
      <c r="BC9" s="62"/>
      <c r="BD9" s="62"/>
      <c r="BE9" s="62"/>
      <c r="BF9" s="75"/>
      <c r="BG9" s="60"/>
      <c r="BH9" s="62"/>
      <c r="BI9" s="62"/>
      <c r="BJ9" s="62"/>
      <c r="BK9" s="62"/>
      <c r="BL9" s="62"/>
      <c r="BM9" s="62"/>
      <c r="BN9" s="61"/>
      <c r="BO9" s="60"/>
      <c r="BP9" s="62"/>
      <c r="BQ9" s="62"/>
      <c r="BR9" s="62"/>
      <c r="BS9" s="62"/>
      <c r="BT9" s="62"/>
      <c r="BU9" s="62"/>
      <c r="BV9" s="60"/>
      <c r="BW9" s="60"/>
      <c r="BX9" s="62"/>
      <c r="BY9" s="62"/>
      <c r="BZ9" s="62"/>
      <c r="CA9" s="62"/>
      <c r="CB9" s="62"/>
      <c r="CC9" s="60"/>
      <c r="CD9" s="64"/>
      <c r="CE9" s="63"/>
      <c r="CF9" s="62"/>
      <c r="CG9" s="62"/>
      <c r="CH9" s="62"/>
      <c r="CI9" s="62"/>
      <c r="CJ9" s="64"/>
      <c r="CK9" s="76">
        <v>5</v>
      </c>
      <c r="CL9" s="81">
        <v>0.0007</v>
      </c>
      <c r="CM9" s="81"/>
      <c r="CN9" s="81"/>
      <c r="CO9" s="81"/>
      <c r="CP9" s="81"/>
      <c r="CQ9" s="81"/>
      <c r="CR9" s="76">
        <f>CK9-CL9-CM9-CN9-CO9-CP9-CQ9</f>
        <v>4.9993</v>
      </c>
      <c r="CS9" s="64"/>
      <c r="CT9" s="62"/>
      <c r="CU9" s="62"/>
      <c r="CV9" s="62"/>
      <c r="CW9" s="62"/>
      <c r="CX9" s="62"/>
      <c r="CY9" s="64"/>
    </row>
    <row r="10" spans="1:103" s="43" customFormat="1" ht="24.75" customHeight="1">
      <c r="A10" s="52" t="s">
        <v>190</v>
      </c>
      <c r="B10" s="53"/>
      <c r="C10" s="44"/>
      <c r="D10" s="44"/>
      <c r="E10" s="44"/>
      <c r="F10" s="44"/>
      <c r="G10" s="44"/>
      <c r="H10" s="53"/>
      <c r="I10" s="53"/>
      <c r="J10" s="44"/>
      <c r="K10" s="44"/>
      <c r="L10" s="44"/>
      <c r="M10" s="44"/>
      <c r="N10" s="44"/>
      <c r="O10" s="53"/>
      <c r="P10" s="75">
        <v>24.3</v>
      </c>
      <c r="Q10" s="44">
        <v>0.0003</v>
      </c>
      <c r="R10" s="44"/>
      <c r="S10" s="44"/>
      <c r="T10" s="44"/>
      <c r="U10" s="44"/>
      <c r="V10" s="76">
        <f>P10-Q10-R10-S10-T10-U10</f>
        <v>24.2997</v>
      </c>
      <c r="W10" s="61">
        <v>4.1</v>
      </c>
      <c r="X10" s="44">
        <v>0.015</v>
      </c>
      <c r="Y10" s="44"/>
      <c r="Z10" s="44"/>
      <c r="AA10" s="44"/>
      <c r="AB10" s="44"/>
      <c r="AC10" s="44"/>
      <c r="AD10" s="55">
        <f>W10-X10-Y10-Z10-AA10-AB10-AC10</f>
        <v>4.085</v>
      </c>
      <c r="AE10" s="84">
        <v>3.3</v>
      </c>
      <c r="AF10" s="45">
        <v>0.0315</v>
      </c>
      <c r="AG10" s="45"/>
      <c r="AH10" s="45">
        <v>0.055</v>
      </c>
      <c r="AI10" s="45"/>
      <c r="AJ10" s="45"/>
      <c r="AK10" s="51">
        <f>AE10-AF10-AG10-AH10-AI10-AJ10</f>
        <v>3.2135</v>
      </c>
      <c r="AL10" s="61">
        <v>3</v>
      </c>
      <c r="AM10" s="44">
        <v>0.012</v>
      </c>
      <c r="AN10" s="44"/>
      <c r="AO10" s="44"/>
      <c r="AP10" s="44"/>
      <c r="AQ10" s="44">
        <v>0.204</v>
      </c>
      <c r="AR10" s="61">
        <f>AL10-AM10-AN10-AO10-AP10-AQ10</f>
        <v>2.784</v>
      </c>
      <c r="AS10" s="82">
        <v>2.3</v>
      </c>
      <c r="AT10" s="83">
        <v>0.00102</v>
      </c>
      <c r="AU10" s="85"/>
      <c r="AV10" s="85"/>
      <c r="AW10" s="85"/>
      <c r="AX10" s="89">
        <v>0.55</v>
      </c>
      <c r="AY10" s="87">
        <f>AS10-AT10-AU10-AV10-AW10-AX10</f>
        <v>1.7489799999999998</v>
      </c>
      <c r="AZ10" s="75">
        <v>0.045</v>
      </c>
      <c r="BA10" s="81">
        <v>0.0046</v>
      </c>
      <c r="BB10" s="62"/>
      <c r="BC10" s="62"/>
      <c r="BD10" s="62"/>
      <c r="BE10" s="62"/>
      <c r="BF10" s="75">
        <f>AZ10-BA10-BB10-BC10-BD10-BE10</f>
        <v>0.0404</v>
      </c>
      <c r="BG10" s="75">
        <v>1.7</v>
      </c>
      <c r="BH10" s="81">
        <v>0.0274</v>
      </c>
      <c r="BI10" s="81"/>
      <c r="BJ10" s="62"/>
      <c r="BK10" s="62"/>
      <c r="BL10" s="62"/>
      <c r="BM10" s="62"/>
      <c r="BN10" s="75">
        <f>BG10-BH10-BI10-BJ10-BK10-BL10-BM10</f>
        <v>1.6725999999999999</v>
      </c>
      <c r="BO10" s="61">
        <v>4.5</v>
      </c>
      <c r="BP10" s="77">
        <v>0.037</v>
      </c>
      <c r="BQ10" s="77"/>
      <c r="BR10" s="62"/>
      <c r="BS10" s="62">
        <v>0.1</v>
      </c>
      <c r="BT10" s="62"/>
      <c r="BU10" s="62"/>
      <c r="BV10" s="61">
        <f>BO10-BP10-BR10-BS10-BT10-BU10</f>
        <v>4.363</v>
      </c>
      <c r="BW10" s="75">
        <v>6.11</v>
      </c>
      <c r="BX10" s="81">
        <v>0.001</v>
      </c>
      <c r="BY10" s="81">
        <f>0.0001+0.0001</f>
        <v>0.0002</v>
      </c>
      <c r="BZ10" s="81"/>
      <c r="CA10" s="81"/>
      <c r="CB10" s="81"/>
      <c r="CC10" s="75">
        <f>BW10-BX10-BY10-BZ10-CA10-CB10</f>
        <v>6.1088</v>
      </c>
      <c r="CD10" s="73">
        <v>2.46</v>
      </c>
      <c r="CE10" s="93">
        <v>0.002</v>
      </c>
      <c r="CF10" s="77"/>
      <c r="CG10" s="77"/>
      <c r="CH10" s="77"/>
      <c r="CI10" s="77"/>
      <c r="CJ10" s="73">
        <f>CD10-CE10-CF10-CG10-CH10-CI10</f>
        <v>2.458</v>
      </c>
      <c r="CK10" s="80">
        <v>6.5</v>
      </c>
      <c r="CL10" s="83">
        <v>0.01624</v>
      </c>
      <c r="CM10" s="83">
        <v>0.0003</v>
      </c>
      <c r="CN10" s="83">
        <f>0.00002+0.00036</f>
        <v>0.00038</v>
      </c>
      <c r="CO10" s="77">
        <v>0.04</v>
      </c>
      <c r="CP10" s="83"/>
      <c r="CQ10" s="83"/>
      <c r="CR10" s="80">
        <f>CK10-CL10-CM10-CN10-CO10-CP10-CQ10</f>
        <v>6.44308</v>
      </c>
      <c r="CS10" s="76">
        <v>2</v>
      </c>
      <c r="CT10" s="81">
        <v>0.0006</v>
      </c>
      <c r="CU10" s="81"/>
      <c r="CV10" s="81">
        <v>0.0001</v>
      </c>
      <c r="CW10" s="77">
        <v>0.002</v>
      </c>
      <c r="CX10" s="81"/>
      <c r="CY10" s="76">
        <f>CS10-CT10-CU10-CV10-CW10-CX10</f>
        <v>1.9973</v>
      </c>
    </row>
    <row r="11" spans="1:103" s="43" customFormat="1" ht="24.75" customHeight="1">
      <c r="A11" s="52" t="s">
        <v>191</v>
      </c>
      <c r="B11" s="53"/>
      <c r="C11" s="44"/>
      <c r="D11" s="44"/>
      <c r="E11" s="44"/>
      <c r="F11" s="44"/>
      <c r="G11" s="44"/>
      <c r="H11" s="53"/>
      <c r="I11" s="53"/>
      <c r="J11" s="44"/>
      <c r="K11" s="44"/>
      <c r="L11" s="44"/>
      <c r="M11" s="44"/>
      <c r="N11" s="44"/>
      <c r="O11" s="53"/>
      <c r="P11" s="53"/>
      <c r="Q11" s="44"/>
      <c r="R11" s="44"/>
      <c r="S11" s="44"/>
      <c r="T11" s="44"/>
      <c r="U11" s="44"/>
      <c r="V11" s="54"/>
      <c r="W11" s="53"/>
      <c r="X11" s="44"/>
      <c r="Y11" s="44"/>
      <c r="Z11" s="44"/>
      <c r="AA11" s="44"/>
      <c r="AB11" s="44"/>
      <c r="AC11" s="44"/>
      <c r="AD11" s="55"/>
      <c r="AE11" s="51"/>
      <c r="AF11" s="45"/>
      <c r="AG11" s="45"/>
      <c r="AH11" s="45"/>
      <c r="AI11" s="45"/>
      <c r="AJ11" s="45"/>
      <c r="AK11" s="51"/>
      <c r="AL11" s="53"/>
      <c r="AM11" s="44"/>
      <c r="AN11" s="44"/>
      <c r="AO11" s="44"/>
      <c r="AP11" s="44"/>
      <c r="AQ11" s="44"/>
      <c r="AR11" s="59"/>
      <c r="AS11" s="61">
        <v>12</v>
      </c>
      <c r="AT11" s="77">
        <v>0.005</v>
      </c>
      <c r="AU11" s="58"/>
      <c r="AV11" s="58"/>
      <c r="AW11" s="58"/>
      <c r="AX11" s="67"/>
      <c r="AY11" s="72">
        <f>AS11-AT11-AU11-AV11-AW11-AX11</f>
        <v>11.995</v>
      </c>
      <c r="AZ11" s="60"/>
      <c r="BA11" s="62"/>
      <c r="BB11" s="62"/>
      <c r="BC11" s="62"/>
      <c r="BD11" s="62"/>
      <c r="BE11" s="62"/>
      <c r="BF11" s="60"/>
      <c r="BG11" s="60"/>
      <c r="BH11" s="62"/>
      <c r="BI11" s="62"/>
      <c r="BJ11" s="62"/>
      <c r="BK11" s="62"/>
      <c r="BL11" s="62"/>
      <c r="BM11" s="62"/>
      <c r="BN11" s="61"/>
      <c r="BO11" s="60"/>
      <c r="BP11" s="62"/>
      <c r="BQ11" s="62"/>
      <c r="BR11" s="62"/>
      <c r="BS11" s="62"/>
      <c r="BT11" s="62"/>
      <c r="BU11" s="62"/>
      <c r="BV11" s="60"/>
      <c r="BW11" s="60"/>
      <c r="BX11" s="62"/>
      <c r="BY11" s="62"/>
      <c r="BZ11" s="62"/>
      <c r="CA11" s="62"/>
      <c r="CB11" s="62"/>
      <c r="CC11" s="60"/>
      <c r="CD11" s="64"/>
      <c r="CE11" s="63"/>
      <c r="CF11" s="62"/>
      <c r="CG11" s="62"/>
      <c r="CH11" s="62"/>
      <c r="CI11" s="62"/>
      <c r="CJ11" s="64"/>
      <c r="CK11" s="64"/>
      <c r="CL11" s="62"/>
      <c r="CM11" s="62"/>
      <c r="CN11" s="62"/>
      <c r="CO11" s="62"/>
      <c r="CP11" s="62"/>
      <c r="CQ11" s="62"/>
      <c r="CR11" s="64"/>
      <c r="CS11" s="64"/>
      <c r="CT11" s="62"/>
      <c r="CU11" s="62"/>
      <c r="CV11" s="62"/>
      <c r="CW11" s="62"/>
      <c r="CX11" s="62"/>
      <c r="CY11" s="64"/>
    </row>
    <row r="12" spans="1:103" s="43" customFormat="1" ht="24.75" customHeight="1">
      <c r="A12" s="52" t="s">
        <v>192</v>
      </c>
      <c r="B12" s="53"/>
      <c r="C12" s="44"/>
      <c r="D12" s="44"/>
      <c r="E12" s="44"/>
      <c r="F12" s="44"/>
      <c r="G12" s="44"/>
      <c r="H12" s="53"/>
      <c r="I12" s="53"/>
      <c r="J12" s="44"/>
      <c r="K12" s="44"/>
      <c r="L12" s="44"/>
      <c r="M12" s="44"/>
      <c r="N12" s="44"/>
      <c r="O12" s="53"/>
      <c r="P12" s="53"/>
      <c r="Q12" s="44"/>
      <c r="R12" s="44"/>
      <c r="S12" s="44"/>
      <c r="T12" s="44"/>
      <c r="U12" s="44"/>
      <c r="V12" s="54"/>
      <c r="W12" s="53"/>
      <c r="X12" s="44"/>
      <c r="Y12" s="44"/>
      <c r="Z12" s="44"/>
      <c r="AA12" s="44"/>
      <c r="AB12" s="44"/>
      <c r="AC12" s="44"/>
      <c r="AD12" s="55"/>
      <c r="AE12" s="51"/>
      <c r="AF12" s="45"/>
      <c r="AG12" s="45"/>
      <c r="AH12" s="45"/>
      <c r="AI12" s="45"/>
      <c r="AJ12" s="45"/>
      <c r="AK12" s="51"/>
      <c r="AL12" s="53"/>
      <c r="AM12" s="44"/>
      <c r="AN12" s="44"/>
      <c r="AO12" s="44"/>
      <c r="AP12" s="44"/>
      <c r="AQ12" s="44"/>
      <c r="AR12" s="59"/>
      <c r="AS12" s="60"/>
      <c r="AT12" s="62"/>
      <c r="AU12" s="58"/>
      <c r="AV12" s="58"/>
      <c r="AW12" s="58"/>
      <c r="AX12" s="67"/>
      <c r="AY12" s="68"/>
      <c r="AZ12" s="60"/>
      <c r="BA12" s="62"/>
      <c r="BB12" s="62"/>
      <c r="BC12" s="62"/>
      <c r="BD12" s="62"/>
      <c r="BE12" s="62"/>
      <c r="BF12" s="60"/>
      <c r="BG12" s="60"/>
      <c r="BH12" s="62"/>
      <c r="BI12" s="62"/>
      <c r="BJ12" s="62"/>
      <c r="BK12" s="62"/>
      <c r="BL12" s="62"/>
      <c r="BM12" s="62"/>
      <c r="BN12" s="61"/>
      <c r="BO12" s="60"/>
      <c r="BP12" s="62"/>
      <c r="BQ12" s="62"/>
      <c r="BR12" s="62"/>
      <c r="BS12" s="62"/>
      <c r="BT12" s="62"/>
      <c r="BU12" s="62"/>
      <c r="BV12" s="60"/>
      <c r="BW12" s="60"/>
      <c r="BX12" s="62"/>
      <c r="BY12" s="62"/>
      <c r="BZ12" s="62"/>
      <c r="CA12" s="62"/>
      <c r="CB12" s="62"/>
      <c r="CC12" s="60"/>
      <c r="CD12" s="64"/>
      <c r="CE12" s="63"/>
      <c r="CF12" s="62"/>
      <c r="CG12" s="62"/>
      <c r="CH12" s="62"/>
      <c r="CI12" s="62"/>
      <c r="CJ12" s="64"/>
      <c r="CK12" s="80">
        <v>21.67</v>
      </c>
      <c r="CL12" s="83">
        <v>0.01054</v>
      </c>
      <c r="CM12" s="83">
        <v>0.00035</v>
      </c>
      <c r="CN12" s="62"/>
      <c r="CO12" s="77">
        <v>0.045</v>
      </c>
      <c r="CP12" s="77">
        <v>0.005</v>
      </c>
      <c r="CQ12" s="62"/>
      <c r="CR12" s="80">
        <f>CK12-CL12-CM12-CN12-CO12-CP12-CQ12</f>
        <v>21.60911</v>
      </c>
      <c r="CS12" s="64">
        <v>2</v>
      </c>
      <c r="CT12" s="81">
        <v>0.0004</v>
      </c>
      <c r="CU12" s="62"/>
      <c r="CV12" s="62"/>
      <c r="CW12" s="77">
        <v>0.001</v>
      </c>
      <c r="CX12" s="62"/>
      <c r="CY12" s="76">
        <f>CS12-CT12-CU12-CV12-CW12-CX12</f>
        <v>1.9986000000000002</v>
      </c>
    </row>
    <row r="13" spans="1:103" s="43" customFormat="1" ht="24.75" customHeight="1">
      <c r="A13" s="52" t="s">
        <v>193</v>
      </c>
      <c r="B13" s="53"/>
      <c r="C13" s="44"/>
      <c r="D13" s="44"/>
      <c r="E13" s="44"/>
      <c r="F13" s="44"/>
      <c r="G13" s="44"/>
      <c r="H13" s="53"/>
      <c r="I13" s="53"/>
      <c r="J13" s="44"/>
      <c r="K13" s="44"/>
      <c r="L13" s="44"/>
      <c r="M13" s="44"/>
      <c r="N13" s="44"/>
      <c r="O13" s="53"/>
      <c r="P13" s="53"/>
      <c r="Q13" s="44"/>
      <c r="R13" s="44"/>
      <c r="S13" s="44"/>
      <c r="T13" s="44"/>
      <c r="U13" s="44"/>
      <c r="V13" s="54"/>
      <c r="W13" s="53"/>
      <c r="X13" s="44"/>
      <c r="Y13" s="44"/>
      <c r="Z13" s="44"/>
      <c r="AA13" s="44"/>
      <c r="AB13" s="44"/>
      <c r="AC13" s="44"/>
      <c r="AD13" s="55"/>
      <c r="AE13" s="51"/>
      <c r="AF13" s="45"/>
      <c r="AG13" s="45"/>
      <c r="AH13" s="45"/>
      <c r="AI13" s="45"/>
      <c r="AJ13" s="45"/>
      <c r="AK13" s="51"/>
      <c r="AL13" s="53"/>
      <c r="AM13" s="44"/>
      <c r="AN13" s="44"/>
      <c r="AO13" s="44"/>
      <c r="AP13" s="44"/>
      <c r="AQ13" s="44"/>
      <c r="AR13" s="59"/>
      <c r="AS13" s="82">
        <v>0.1</v>
      </c>
      <c r="AT13" s="83">
        <v>5E-05</v>
      </c>
      <c r="AU13" s="85"/>
      <c r="AV13" s="85"/>
      <c r="AW13" s="85"/>
      <c r="AX13" s="86"/>
      <c r="AY13" s="87">
        <f>AS13-AT13-AU13-AV13-AW13-AX13</f>
        <v>0.09995000000000001</v>
      </c>
      <c r="AZ13" s="60"/>
      <c r="BA13" s="62"/>
      <c r="BB13" s="62"/>
      <c r="BC13" s="62"/>
      <c r="BD13" s="62"/>
      <c r="BE13" s="62"/>
      <c r="BF13" s="60"/>
      <c r="BG13" s="60"/>
      <c r="BH13" s="62"/>
      <c r="BI13" s="62"/>
      <c r="BJ13" s="62"/>
      <c r="BK13" s="62"/>
      <c r="BL13" s="62"/>
      <c r="BM13" s="62"/>
      <c r="BN13" s="61"/>
      <c r="BO13" s="60"/>
      <c r="BP13" s="62"/>
      <c r="BQ13" s="62"/>
      <c r="BR13" s="62"/>
      <c r="BS13" s="62"/>
      <c r="BT13" s="62"/>
      <c r="BU13" s="62"/>
      <c r="BV13" s="60"/>
      <c r="BW13" s="60"/>
      <c r="BX13" s="62"/>
      <c r="BY13" s="62"/>
      <c r="BZ13" s="62"/>
      <c r="CA13" s="62"/>
      <c r="CB13" s="62"/>
      <c r="CC13" s="60"/>
      <c r="CD13" s="64"/>
      <c r="CE13" s="63"/>
      <c r="CF13" s="62"/>
      <c r="CG13" s="62"/>
      <c r="CH13" s="62"/>
      <c r="CI13" s="62"/>
      <c r="CJ13" s="64"/>
      <c r="CK13" s="64"/>
      <c r="CL13" s="62"/>
      <c r="CM13" s="62"/>
      <c r="CN13" s="62"/>
      <c r="CO13" s="62"/>
      <c r="CP13" s="62"/>
      <c r="CQ13" s="62"/>
      <c r="CR13" s="64"/>
      <c r="CS13" s="64"/>
      <c r="CT13" s="62"/>
      <c r="CU13" s="62"/>
      <c r="CV13" s="62"/>
      <c r="CW13" s="62"/>
      <c r="CX13" s="62"/>
      <c r="CY13" s="64"/>
    </row>
    <row r="14" spans="1:103" s="43" customFormat="1" ht="24.75" customHeight="1">
      <c r="A14" s="52" t="s">
        <v>154</v>
      </c>
      <c r="B14" s="53"/>
      <c r="C14" s="44"/>
      <c r="D14" s="44"/>
      <c r="E14" s="44"/>
      <c r="F14" s="44"/>
      <c r="G14" s="44"/>
      <c r="H14" s="53"/>
      <c r="I14" s="53"/>
      <c r="J14" s="44"/>
      <c r="K14" s="44"/>
      <c r="L14" s="44"/>
      <c r="M14" s="44"/>
      <c r="N14" s="44"/>
      <c r="O14" s="53"/>
      <c r="P14" s="75">
        <v>2</v>
      </c>
      <c r="Q14" s="81">
        <v>0.0001</v>
      </c>
      <c r="R14" s="81"/>
      <c r="S14" s="81"/>
      <c r="T14" s="81"/>
      <c r="U14" s="81">
        <v>0.8</v>
      </c>
      <c r="V14" s="76">
        <f>P14-Q14-R14-S14-T14-U14</f>
        <v>1.1999</v>
      </c>
      <c r="W14" s="61">
        <v>1</v>
      </c>
      <c r="X14" s="77">
        <v>0.006</v>
      </c>
      <c r="Y14" s="77"/>
      <c r="Z14" s="77"/>
      <c r="AA14" s="77"/>
      <c r="AB14" s="77"/>
      <c r="AC14" s="77"/>
      <c r="AD14" s="55">
        <f>W14-X14-Y14-Z14-AA14-AB14-AC14</f>
        <v>0.994</v>
      </c>
      <c r="AE14" s="55">
        <v>1.15</v>
      </c>
      <c r="AF14" s="45">
        <v>0.003</v>
      </c>
      <c r="AG14" s="45"/>
      <c r="AH14" s="45"/>
      <c r="AI14" s="45"/>
      <c r="AJ14" s="45"/>
      <c r="AK14" s="51">
        <f>AE14-AF14-AG14-AH14-AI14-AJ14</f>
        <v>1.147</v>
      </c>
      <c r="AL14" s="75">
        <v>1</v>
      </c>
      <c r="AM14" s="81">
        <v>0.0016</v>
      </c>
      <c r="AN14" s="81"/>
      <c r="AO14" s="81"/>
      <c r="AP14" s="81"/>
      <c r="AQ14" s="81">
        <v>0.203</v>
      </c>
      <c r="AR14" s="75">
        <f>AL14-AM14-AN14-AO14-AP14-AQ14</f>
        <v>0.7953999999999999</v>
      </c>
      <c r="AS14" s="61">
        <v>0.47</v>
      </c>
      <c r="AT14" s="77">
        <v>0.001</v>
      </c>
      <c r="AU14" s="88"/>
      <c r="AV14" s="88"/>
      <c r="AW14" s="88"/>
      <c r="AX14" s="89">
        <v>0.425</v>
      </c>
      <c r="AY14" s="72">
        <f>AS14-AT14-AU14-AV14-AW14-AX14</f>
        <v>0.043999999999999984</v>
      </c>
      <c r="AZ14" s="75">
        <v>1.995</v>
      </c>
      <c r="BA14" s="81">
        <v>0.0075</v>
      </c>
      <c r="BB14" s="81"/>
      <c r="BC14" s="81"/>
      <c r="BD14" s="81"/>
      <c r="BE14" s="81"/>
      <c r="BF14" s="75">
        <f>AZ14-BA14-BB14-BC14-BD14-BE14</f>
        <v>1.9875</v>
      </c>
      <c r="BG14" s="61">
        <v>0.7</v>
      </c>
      <c r="BH14" s="77">
        <v>0.007</v>
      </c>
      <c r="BI14" s="77"/>
      <c r="BJ14" s="77"/>
      <c r="BK14" s="77"/>
      <c r="BL14" s="77"/>
      <c r="BM14" s="77"/>
      <c r="BN14" s="61">
        <f>BG14-BH14-BI14-BJ14-BK14-BL14-BM14</f>
        <v>0.693</v>
      </c>
      <c r="BO14" s="61">
        <v>1.3</v>
      </c>
      <c r="BP14" s="77">
        <v>0.005</v>
      </c>
      <c r="BQ14" s="77"/>
      <c r="BR14" s="77"/>
      <c r="BS14" s="77"/>
      <c r="BT14" s="77"/>
      <c r="BU14" s="77"/>
      <c r="BV14" s="61">
        <f>BO14-BP14-BR14-BS14-BT14-BU14</f>
        <v>1.2950000000000002</v>
      </c>
      <c r="BW14" s="61">
        <v>0.5</v>
      </c>
      <c r="BX14" s="77">
        <v>0.001</v>
      </c>
      <c r="BY14" s="77"/>
      <c r="BZ14" s="77"/>
      <c r="CA14" s="77"/>
      <c r="CB14" s="77"/>
      <c r="CC14" s="61">
        <f>BW14-BX14-BY14-BZ14-CA14-CB14</f>
        <v>0.499</v>
      </c>
      <c r="CD14" s="64">
        <v>0.56</v>
      </c>
      <c r="CE14" s="63"/>
      <c r="CF14" s="62"/>
      <c r="CG14" s="62"/>
      <c r="CH14" s="62"/>
      <c r="CI14" s="62"/>
      <c r="CJ14" s="64">
        <f>CD14-CE14-CF14-CG14-CH14-CI14</f>
        <v>0.56</v>
      </c>
      <c r="CK14" s="76">
        <v>2.46</v>
      </c>
      <c r="CL14" s="81">
        <v>0.0022</v>
      </c>
      <c r="CM14" s="81"/>
      <c r="CN14" s="81"/>
      <c r="CO14" s="81"/>
      <c r="CP14" s="81"/>
      <c r="CQ14" s="81"/>
      <c r="CR14" s="76">
        <f>CK14-CL14-CM14-CN14-CO14-CP14-CQ14</f>
        <v>2.4577999999999998</v>
      </c>
      <c r="CS14" s="76">
        <v>0.62</v>
      </c>
      <c r="CT14" s="81">
        <v>0.0005</v>
      </c>
      <c r="CU14" s="81"/>
      <c r="CV14" s="81"/>
      <c r="CW14" s="81"/>
      <c r="CX14" s="81"/>
      <c r="CY14" s="76">
        <f>CS14-CT14-CU14-CV14-CW14-CX14</f>
        <v>0.6195</v>
      </c>
    </row>
    <row r="15" spans="1:103" s="43" customFormat="1" ht="24.75" customHeight="1">
      <c r="A15" s="52" t="s">
        <v>153</v>
      </c>
      <c r="B15" s="53"/>
      <c r="C15" s="44"/>
      <c r="D15" s="44"/>
      <c r="E15" s="44"/>
      <c r="F15" s="44"/>
      <c r="G15" s="44"/>
      <c r="H15" s="53"/>
      <c r="I15" s="53"/>
      <c r="J15" s="44"/>
      <c r="K15" s="44"/>
      <c r="L15" s="44"/>
      <c r="M15" s="44"/>
      <c r="N15" s="44"/>
      <c r="O15" s="53"/>
      <c r="P15" s="53"/>
      <c r="Q15" s="44"/>
      <c r="R15" s="44"/>
      <c r="S15" s="44"/>
      <c r="T15" s="44"/>
      <c r="U15" s="44"/>
      <c r="V15" s="54"/>
      <c r="W15" s="53"/>
      <c r="X15" s="44"/>
      <c r="Y15" s="44"/>
      <c r="Z15" s="44"/>
      <c r="AA15" s="44"/>
      <c r="AB15" s="44"/>
      <c r="AC15" s="44"/>
      <c r="AD15" s="55"/>
      <c r="AE15" s="51"/>
      <c r="AF15" s="45"/>
      <c r="AG15" s="45"/>
      <c r="AH15" s="45"/>
      <c r="AI15" s="45"/>
      <c r="AJ15" s="45"/>
      <c r="AK15" s="51"/>
      <c r="AL15" s="53"/>
      <c r="AM15" s="44"/>
      <c r="AN15" s="44"/>
      <c r="AO15" s="44"/>
      <c r="AP15" s="44"/>
      <c r="AQ15" s="44"/>
      <c r="AR15" s="59"/>
      <c r="AS15" s="75">
        <v>0.002</v>
      </c>
      <c r="AT15" s="81"/>
      <c r="AU15" s="90"/>
      <c r="AV15" s="90"/>
      <c r="AW15" s="90"/>
      <c r="AX15" s="91">
        <v>0.002</v>
      </c>
      <c r="AY15" s="98">
        <f>AS15-AT15-AU15-AV15-AW15-AX15</f>
        <v>0</v>
      </c>
      <c r="AZ15" s="60"/>
      <c r="BA15" s="62"/>
      <c r="BB15" s="62"/>
      <c r="BC15" s="62"/>
      <c r="BD15" s="62"/>
      <c r="BE15" s="62"/>
      <c r="BF15" s="60"/>
      <c r="BG15" s="60"/>
      <c r="BH15" s="62"/>
      <c r="BI15" s="62"/>
      <c r="BJ15" s="62"/>
      <c r="BK15" s="81"/>
      <c r="BL15" s="81"/>
      <c r="BM15" s="81"/>
      <c r="BN15" s="75"/>
      <c r="BO15" s="60"/>
      <c r="BP15" s="62"/>
      <c r="BQ15" s="62"/>
      <c r="BR15" s="62"/>
      <c r="BS15" s="62"/>
      <c r="BT15" s="62"/>
      <c r="BU15" s="62"/>
      <c r="BV15" s="60"/>
      <c r="BW15" s="60"/>
      <c r="BX15" s="62"/>
      <c r="BY15" s="62"/>
      <c r="BZ15" s="62"/>
      <c r="CA15" s="62"/>
      <c r="CB15" s="62"/>
      <c r="CC15" s="60"/>
      <c r="CD15" s="64"/>
      <c r="CE15" s="63"/>
      <c r="CF15" s="62"/>
      <c r="CG15" s="62"/>
      <c r="CH15" s="62"/>
      <c r="CI15" s="62"/>
      <c r="CJ15" s="64"/>
      <c r="CK15" s="64"/>
      <c r="CL15" s="62"/>
      <c r="CM15" s="62"/>
      <c r="CN15" s="62"/>
      <c r="CO15" s="62"/>
      <c r="CP15" s="62"/>
      <c r="CQ15" s="62"/>
      <c r="CR15" s="64"/>
      <c r="CS15" s="64"/>
      <c r="CT15" s="62"/>
      <c r="CU15" s="62"/>
      <c r="CV15" s="62"/>
      <c r="CW15" s="62"/>
      <c r="CX15" s="62"/>
      <c r="CY15" s="64"/>
    </row>
    <row r="16" spans="1:103" s="43" customFormat="1" ht="24.75" customHeight="1">
      <c r="A16" s="52" t="s">
        <v>194</v>
      </c>
      <c r="B16" s="53"/>
      <c r="C16" s="44"/>
      <c r="D16" s="44"/>
      <c r="E16" s="44"/>
      <c r="F16" s="44"/>
      <c r="G16" s="44"/>
      <c r="H16" s="53"/>
      <c r="I16" s="53"/>
      <c r="J16" s="44"/>
      <c r="K16" s="44"/>
      <c r="L16" s="44"/>
      <c r="M16" s="44"/>
      <c r="N16" s="44"/>
      <c r="O16" s="53"/>
      <c r="P16" s="53"/>
      <c r="Q16" s="44"/>
      <c r="R16" s="44"/>
      <c r="S16" s="44"/>
      <c r="T16" s="44"/>
      <c r="U16" s="44"/>
      <c r="V16" s="54"/>
      <c r="W16" s="53"/>
      <c r="X16" s="44"/>
      <c r="Y16" s="44"/>
      <c r="Z16" s="44"/>
      <c r="AA16" s="44"/>
      <c r="AB16" s="44"/>
      <c r="AC16" s="44"/>
      <c r="AD16" s="55"/>
      <c r="AE16" s="51"/>
      <c r="AF16" s="45"/>
      <c r="AG16" s="45"/>
      <c r="AH16" s="45"/>
      <c r="AI16" s="45"/>
      <c r="AJ16" s="45"/>
      <c r="AK16" s="51"/>
      <c r="AL16" s="53"/>
      <c r="AM16" s="44"/>
      <c r="AN16" s="44"/>
      <c r="AO16" s="44"/>
      <c r="AP16" s="44"/>
      <c r="AQ16" s="44"/>
      <c r="AR16" s="59"/>
      <c r="AS16" s="60"/>
      <c r="AT16" s="62"/>
      <c r="AU16" s="58"/>
      <c r="AV16" s="58"/>
      <c r="AW16" s="58"/>
      <c r="AX16" s="67"/>
      <c r="AY16" s="68"/>
      <c r="AZ16" s="60"/>
      <c r="BA16" s="62"/>
      <c r="BB16" s="62"/>
      <c r="BC16" s="62"/>
      <c r="BD16" s="62"/>
      <c r="BE16" s="62"/>
      <c r="BF16" s="60"/>
      <c r="BG16" s="60"/>
      <c r="BH16" s="62"/>
      <c r="BI16" s="62"/>
      <c r="BJ16" s="62"/>
      <c r="BK16" s="62"/>
      <c r="BL16" s="62"/>
      <c r="BM16" s="62"/>
      <c r="BN16" s="61"/>
      <c r="BO16" s="60"/>
      <c r="BP16" s="62"/>
      <c r="BQ16" s="62"/>
      <c r="BR16" s="62"/>
      <c r="BS16" s="62"/>
      <c r="BT16" s="62"/>
      <c r="BU16" s="62"/>
      <c r="BV16" s="60"/>
      <c r="BW16" s="60">
        <v>1</v>
      </c>
      <c r="BX16" s="62"/>
      <c r="BY16" s="62"/>
      <c r="BZ16" s="62"/>
      <c r="CA16" s="62"/>
      <c r="CB16" s="62"/>
      <c r="CC16" s="60">
        <f>BW16-BX16-BY16-BZ16-CA16-CB16</f>
        <v>1</v>
      </c>
      <c r="CD16" s="64"/>
      <c r="CE16" s="63"/>
      <c r="CF16" s="62"/>
      <c r="CG16" s="62"/>
      <c r="CH16" s="62"/>
      <c r="CI16" s="62"/>
      <c r="CJ16" s="64"/>
      <c r="CK16" s="64"/>
      <c r="CL16" s="62"/>
      <c r="CM16" s="62"/>
      <c r="CN16" s="62"/>
      <c r="CO16" s="62"/>
      <c r="CP16" s="62"/>
      <c r="CQ16" s="62"/>
      <c r="CR16" s="64"/>
      <c r="CS16" s="64"/>
      <c r="CT16" s="62"/>
      <c r="CU16" s="62"/>
      <c r="CV16" s="62"/>
      <c r="CW16" s="62"/>
      <c r="CX16" s="62"/>
      <c r="CY16" s="64"/>
    </row>
    <row r="17" spans="1:103" s="43" customFormat="1" ht="24.75" customHeight="1">
      <c r="A17" s="52" t="s">
        <v>195</v>
      </c>
      <c r="B17" s="53"/>
      <c r="C17" s="44"/>
      <c r="D17" s="44"/>
      <c r="E17" s="44"/>
      <c r="F17" s="44"/>
      <c r="G17" s="44"/>
      <c r="H17" s="53"/>
      <c r="I17" s="53"/>
      <c r="J17" s="44"/>
      <c r="K17" s="44"/>
      <c r="L17" s="44"/>
      <c r="M17" s="44"/>
      <c r="N17" s="44"/>
      <c r="O17" s="53"/>
      <c r="P17" s="75">
        <v>3.4</v>
      </c>
      <c r="Q17" s="44">
        <v>0.0045</v>
      </c>
      <c r="R17" s="44"/>
      <c r="S17" s="44"/>
      <c r="T17" s="44"/>
      <c r="U17" s="44"/>
      <c r="V17" s="54">
        <f>P17-Q17-R17-S17-T17-U17</f>
        <v>3.3954999999999997</v>
      </c>
      <c r="W17" s="61">
        <v>0.4</v>
      </c>
      <c r="X17" s="44">
        <v>0.005</v>
      </c>
      <c r="Y17" s="44"/>
      <c r="Z17" s="44"/>
      <c r="AA17" s="44"/>
      <c r="AB17" s="44"/>
      <c r="AC17" s="44"/>
      <c r="AD17" s="55">
        <f>W17-X17-Y17-Z17-AA17-AB17-AC17</f>
        <v>0.395</v>
      </c>
      <c r="AE17" s="55"/>
      <c r="AF17" s="45"/>
      <c r="AG17" s="45"/>
      <c r="AH17" s="45"/>
      <c r="AI17" s="45"/>
      <c r="AJ17" s="45"/>
      <c r="AK17" s="51"/>
      <c r="AL17" s="53"/>
      <c r="AM17" s="44"/>
      <c r="AN17" s="44"/>
      <c r="AO17" s="44"/>
      <c r="AP17" s="44"/>
      <c r="AQ17" s="44"/>
      <c r="AR17" s="59"/>
      <c r="AS17" s="60"/>
      <c r="AT17" s="62"/>
      <c r="AU17" s="58"/>
      <c r="AV17" s="58"/>
      <c r="AW17" s="58"/>
      <c r="AX17" s="67"/>
      <c r="AY17" s="68"/>
      <c r="AZ17" s="75">
        <v>2.236</v>
      </c>
      <c r="BA17" s="81">
        <v>0.0031</v>
      </c>
      <c r="BB17" s="62"/>
      <c r="BC17" s="77">
        <v>0.049</v>
      </c>
      <c r="BD17" s="77">
        <v>0.015</v>
      </c>
      <c r="BE17" s="62"/>
      <c r="BF17" s="75">
        <f>AZ17-BA17-BB17-BC17-BD17-BE17</f>
        <v>2.1689000000000003</v>
      </c>
      <c r="BG17" s="75">
        <v>1.5</v>
      </c>
      <c r="BH17" s="81">
        <v>0.0095</v>
      </c>
      <c r="BI17" s="81"/>
      <c r="BJ17" s="62"/>
      <c r="BK17" s="83">
        <f>0.36492+0.035</f>
        <v>0.39992000000000005</v>
      </c>
      <c r="BL17" s="62"/>
      <c r="BM17" s="62"/>
      <c r="BN17" s="75">
        <f>BG17-BH17-BI17-BJ17-BK17-BL17-BM17</f>
        <v>1.0905799999999999</v>
      </c>
      <c r="BO17" s="61">
        <v>0.44</v>
      </c>
      <c r="BP17" s="77">
        <v>0.009</v>
      </c>
      <c r="BQ17" s="77"/>
      <c r="BR17" s="62"/>
      <c r="BS17" s="81">
        <v>0.0951</v>
      </c>
      <c r="BT17" s="77">
        <v>0.002</v>
      </c>
      <c r="BU17" s="62"/>
      <c r="BV17" s="61">
        <f>BO17-BP17-BR17-BS17-BT17-BU17</f>
        <v>0.3339</v>
      </c>
      <c r="BW17" s="61">
        <v>0.65</v>
      </c>
      <c r="BX17" s="77">
        <v>0.001</v>
      </c>
      <c r="BY17" s="77"/>
      <c r="BZ17" s="77"/>
      <c r="CA17" s="77"/>
      <c r="CB17" s="77"/>
      <c r="CC17" s="61">
        <f>BW17-BX17-BY17-BZ17-CA17-CB17</f>
        <v>0.649</v>
      </c>
      <c r="CD17" s="73">
        <v>0.43</v>
      </c>
      <c r="CE17" s="93">
        <v>0.001</v>
      </c>
      <c r="CF17" s="77"/>
      <c r="CG17" s="77"/>
      <c r="CH17" s="77"/>
      <c r="CI17" s="77"/>
      <c r="CJ17" s="73">
        <f>CD17-CE17-CF17-CG17-CH17-CI17</f>
        <v>0.429</v>
      </c>
      <c r="CK17" s="64"/>
      <c r="CL17" s="62"/>
      <c r="CM17" s="62"/>
      <c r="CN17" s="62"/>
      <c r="CO17" s="62"/>
      <c r="CP17" s="62"/>
      <c r="CQ17" s="62"/>
      <c r="CR17" s="64"/>
      <c r="CS17" s="64"/>
      <c r="CT17" s="62"/>
      <c r="CU17" s="62"/>
      <c r="CV17" s="62"/>
      <c r="CW17" s="62"/>
      <c r="CX17" s="62"/>
      <c r="CY17" s="64"/>
    </row>
    <row r="18" spans="1:103" s="43" customFormat="1" ht="24.75" customHeight="1">
      <c r="A18" s="52" t="s">
        <v>196</v>
      </c>
      <c r="B18" s="53"/>
      <c r="C18" s="44"/>
      <c r="D18" s="44"/>
      <c r="E18" s="44"/>
      <c r="F18" s="44"/>
      <c r="G18" s="44"/>
      <c r="H18" s="53"/>
      <c r="I18" s="53"/>
      <c r="J18" s="44"/>
      <c r="K18" s="44"/>
      <c r="L18" s="44"/>
      <c r="M18" s="44"/>
      <c r="N18" s="44"/>
      <c r="O18" s="53"/>
      <c r="P18" s="53"/>
      <c r="Q18" s="44"/>
      <c r="R18" s="44"/>
      <c r="S18" s="44"/>
      <c r="T18" s="44"/>
      <c r="U18" s="44"/>
      <c r="V18" s="54"/>
      <c r="W18" s="53"/>
      <c r="X18" s="44"/>
      <c r="Y18" s="44"/>
      <c r="Z18" s="44"/>
      <c r="AA18" s="44"/>
      <c r="AB18" s="44"/>
      <c r="AC18" s="44"/>
      <c r="AD18" s="55"/>
      <c r="AE18" s="51"/>
      <c r="AF18" s="45"/>
      <c r="AG18" s="45"/>
      <c r="AH18" s="45"/>
      <c r="AI18" s="45"/>
      <c r="AJ18" s="45"/>
      <c r="AK18" s="51"/>
      <c r="AL18" s="53"/>
      <c r="AM18" s="44"/>
      <c r="AN18" s="44"/>
      <c r="AO18" s="44"/>
      <c r="AP18" s="44"/>
      <c r="AQ18" s="44"/>
      <c r="AR18" s="59"/>
      <c r="AS18" s="60"/>
      <c r="AT18" s="62"/>
      <c r="AU18" s="58"/>
      <c r="AV18" s="58"/>
      <c r="AW18" s="58"/>
      <c r="AX18" s="67"/>
      <c r="AY18" s="68"/>
      <c r="AZ18" s="75">
        <v>0.9</v>
      </c>
      <c r="BA18" s="81">
        <v>0.0025</v>
      </c>
      <c r="BB18" s="81"/>
      <c r="BC18" s="81"/>
      <c r="BD18" s="81"/>
      <c r="BE18" s="81"/>
      <c r="BF18" s="75">
        <f>AZ18-BA18-BB18-BC18-BD18-BE18</f>
        <v>0.8975000000000001</v>
      </c>
      <c r="BG18" s="61">
        <v>0.3</v>
      </c>
      <c r="BH18" s="77">
        <v>0.002</v>
      </c>
      <c r="BI18" s="77"/>
      <c r="BJ18" s="77"/>
      <c r="BK18" s="77"/>
      <c r="BL18" s="77"/>
      <c r="BM18" s="77"/>
      <c r="BN18" s="61">
        <f>BG18-BH18-BI18-BJ18-BK18-BL18-BM18</f>
        <v>0.298</v>
      </c>
      <c r="BO18" s="61">
        <v>1</v>
      </c>
      <c r="BP18" s="77">
        <v>0.002</v>
      </c>
      <c r="BQ18" s="77"/>
      <c r="BR18" s="77"/>
      <c r="BS18" s="77"/>
      <c r="BT18" s="77"/>
      <c r="BU18" s="77"/>
      <c r="BV18" s="61">
        <f>BO18-BP18-BR18-BS18-BT18-BU18</f>
        <v>0.998</v>
      </c>
      <c r="BW18" s="75">
        <v>0.3</v>
      </c>
      <c r="BX18" s="81">
        <v>0.0005</v>
      </c>
      <c r="BY18" s="81"/>
      <c r="BZ18" s="81"/>
      <c r="CA18" s="81"/>
      <c r="CB18" s="81"/>
      <c r="CC18" s="75">
        <f>BW18-BX18-BY18-BZ18-CA18-CB18</f>
        <v>0.2995</v>
      </c>
      <c r="CD18" s="64"/>
      <c r="CE18" s="63"/>
      <c r="CF18" s="62"/>
      <c r="CG18" s="62"/>
      <c r="CH18" s="62"/>
      <c r="CI18" s="62"/>
      <c r="CJ18" s="73"/>
      <c r="CK18" s="64"/>
      <c r="CL18" s="62"/>
      <c r="CM18" s="62"/>
      <c r="CN18" s="62"/>
      <c r="CO18" s="62"/>
      <c r="CP18" s="62"/>
      <c r="CQ18" s="62"/>
      <c r="CR18" s="64"/>
      <c r="CS18" s="64"/>
      <c r="CT18" s="62"/>
      <c r="CU18" s="62"/>
      <c r="CV18" s="62"/>
      <c r="CW18" s="62"/>
      <c r="CX18" s="62"/>
      <c r="CY18" s="64"/>
    </row>
    <row r="19" spans="1:103" s="43" customFormat="1" ht="24.75" customHeight="1">
      <c r="A19" s="52" t="s">
        <v>197</v>
      </c>
      <c r="B19" s="53"/>
      <c r="C19" s="44"/>
      <c r="D19" s="44"/>
      <c r="E19" s="44"/>
      <c r="F19" s="44"/>
      <c r="G19" s="44"/>
      <c r="H19" s="53"/>
      <c r="I19" s="53"/>
      <c r="J19" s="44"/>
      <c r="K19" s="44"/>
      <c r="L19" s="44"/>
      <c r="M19" s="44"/>
      <c r="N19" s="44"/>
      <c r="O19" s="53"/>
      <c r="P19" s="75">
        <v>0.3</v>
      </c>
      <c r="Q19" s="44">
        <v>0.0005</v>
      </c>
      <c r="R19" s="44"/>
      <c r="S19" s="44"/>
      <c r="T19" s="44"/>
      <c r="U19" s="44"/>
      <c r="V19" s="54">
        <f>P19-Q19-R19-S19-T19-U19</f>
        <v>0.2995</v>
      </c>
      <c r="W19" s="61">
        <v>0.07</v>
      </c>
      <c r="X19" s="44">
        <v>0.002</v>
      </c>
      <c r="Y19" s="44"/>
      <c r="Z19" s="44"/>
      <c r="AA19" s="44"/>
      <c r="AB19" s="44"/>
      <c r="AC19" s="44"/>
      <c r="AD19" s="55">
        <f>W19-X19-Y19-Z19-AA19-AB19-AC19</f>
        <v>0.068</v>
      </c>
      <c r="AE19" s="55">
        <v>0.45</v>
      </c>
      <c r="AF19" s="45">
        <v>0.001</v>
      </c>
      <c r="AG19" s="45"/>
      <c r="AH19" s="45"/>
      <c r="AI19" s="45"/>
      <c r="AJ19" s="45"/>
      <c r="AK19" s="51">
        <f>AE19-AF19-AG19-AH19-AI19-AJ19</f>
        <v>0.449</v>
      </c>
      <c r="AL19" s="53"/>
      <c r="AM19" s="44"/>
      <c r="AN19" s="44"/>
      <c r="AO19" s="44"/>
      <c r="AP19" s="44"/>
      <c r="AQ19" s="44"/>
      <c r="AR19" s="82"/>
      <c r="AS19" s="60"/>
      <c r="AT19" s="62"/>
      <c r="AU19" s="58"/>
      <c r="AV19" s="58"/>
      <c r="AW19" s="58"/>
      <c r="AX19" s="67"/>
      <c r="AY19" s="68"/>
      <c r="AZ19" s="60"/>
      <c r="BA19" s="62"/>
      <c r="BB19" s="62"/>
      <c r="BC19" s="62"/>
      <c r="BD19" s="62"/>
      <c r="BE19" s="62"/>
      <c r="BF19" s="60"/>
      <c r="BG19" s="60"/>
      <c r="BH19" s="62"/>
      <c r="BI19" s="62"/>
      <c r="BJ19" s="62"/>
      <c r="BK19" s="62"/>
      <c r="BL19" s="62"/>
      <c r="BM19" s="62"/>
      <c r="BN19" s="61"/>
      <c r="BO19" s="60"/>
      <c r="BP19" s="62"/>
      <c r="BQ19" s="62"/>
      <c r="BR19" s="62"/>
      <c r="BS19" s="62"/>
      <c r="BT19" s="62"/>
      <c r="BU19" s="62"/>
      <c r="BV19" s="60"/>
      <c r="BW19" s="60"/>
      <c r="BX19" s="62"/>
      <c r="BY19" s="62"/>
      <c r="BZ19" s="62"/>
      <c r="CA19" s="62"/>
      <c r="CB19" s="62"/>
      <c r="CC19" s="60"/>
      <c r="CD19" s="64"/>
      <c r="CE19" s="63"/>
      <c r="CF19" s="62"/>
      <c r="CG19" s="62"/>
      <c r="CH19" s="62"/>
      <c r="CI19" s="62"/>
      <c r="CJ19" s="73"/>
      <c r="CK19" s="64"/>
      <c r="CL19" s="62"/>
      <c r="CM19" s="62"/>
      <c r="CN19" s="62"/>
      <c r="CO19" s="62"/>
      <c r="CP19" s="62"/>
      <c r="CQ19" s="62"/>
      <c r="CR19" s="64"/>
      <c r="CS19" s="64"/>
      <c r="CT19" s="62"/>
      <c r="CU19" s="62"/>
      <c r="CV19" s="62"/>
      <c r="CW19" s="62"/>
      <c r="CX19" s="62"/>
      <c r="CY19" s="64"/>
    </row>
    <row r="20" spans="1:103" s="43" customFormat="1" ht="24.75" customHeight="1">
      <c r="A20" s="52" t="s">
        <v>198</v>
      </c>
      <c r="B20" s="53"/>
      <c r="C20" s="44"/>
      <c r="D20" s="44"/>
      <c r="E20" s="44"/>
      <c r="F20" s="44"/>
      <c r="G20" s="44"/>
      <c r="H20" s="53"/>
      <c r="I20" s="53"/>
      <c r="J20" s="44"/>
      <c r="K20" s="44"/>
      <c r="L20" s="44"/>
      <c r="M20" s="44"/>
      <c r="N20" s="44"/>
      <c r="O20" s="53"/>
      <c r="P20" s="53"/>
      <c r="Q20" s="44"/>
      <c r="R20" s="44"/>
      <c r="S20" s="44"/>
      <c r="T20" s="44"/>
      <c r="U20" s="44"/>
      <c r="V20" s="54"/>
      <c r="W20" s="53"/>
      <c r="X20" s="44"/>
      <c r="Y20" s="44"/>
      <c r="Z20" s="44"/>
      <c r="AA20" s="44"/>
      <c r="AB20" s="44"/>
      <c r="AC20" s="44"/>
      <c r="AD20" s="55"/>
      <c r="AE20" s="51"/>
      <c r="AF20" s="45"/>
      <c r="AG20" s="45"/>
      <c r="AH20" s="45"/>
      <c r="AI20" s="45"/>
      <c r="AJ20" s="45"/>
      <c r="AK20" s="51"/>
      <c r="AL20" s="53"/>
      <c r="AM20" s="44"/>
      <c r="AN20" s="44"/>
      <c r="AO20" s="44"/>
      <c r="AP20" s="44"/>
      <c r="AQ20" s="44"/>
      <c r="AR20" s="53"/>
      <c r="AS20" s="75">
        <v>0.02</v>
      </c>
      <c r="AT20" s="81">
        <v>0.0015</v>
      </c>
      <c r="AU20" s="90"/>
      <c r="AV20" s="90"/>
      <c r="AW20" s="90"/>
      <c r="AX20" s="91"/>
      <c r="AY20" s="79">
        <f>AS20-AT20-AU20-AV20-AW20-AX20</f>
        <v>0.0185</v>
      </c>
      <c r="AZ20" s="60"/>
      <c r="BA20" s="62"/>
      <c r="BB20" s="62"/>
      <c r="BC20" s="62"/>
      <c r="BD20" s="62"/>
      <c r="BE20" s="62"/>
      <c r="BF20" s="60"/>
      <c r="BG20" s="60"/>
      <c r="BH20" s="62"/>
      <c r="BI20" s="62"/>
      <c r="BJ20" s="62"/>
      <c r="BK20" s="62"/>
      <c r="BL20" s="62"/>
      <c r="BM20" s="62"/>
      <c r="BN20" s="61"/>
      <c r="BO20" s="60"/>
      <c r="BP20" s="62"/>
      <c r="BQ20" s="62"/>
      <c r="BR20" s="62"/>
      <c r="BS20" s="62"/>
      <c r="BT20" s="62"/>
      <c r="BU20" s="62"/>
      <c r="BV20" s="60"/>
      <c r="BW20" s="60"/>
      <c r="BX20" s="62"/>
      <c r="BY20" s="62"/>
      <c r="BZ20" s="62"/>
      <c r="CA20" s="62"/>
      <c r="CB20" s="62"/>
      <c r="CC20" s="60"/>
      <c r="CD20" s="64"/>
      <c r="CE20" s="96"/>
      <c r="CF20" s="62"/>
      <c r="CG20" s="62"/>
      <c r="CH20" s="62"/>
      <c r="CI20" s="62"/>
      <c r="CJ20" s="80"/>
      <c r="CK20" s="76"/>
      <c r="CL20" s="81"/>
      <c r="CM20" s="81"/>
      <c r="CN20" s="81"/>
      <c r="CO20" s="81"/>
      <c r="CP20" s="81"/>
      <c r="CQ20" s="81"/>
      <c r="CR20" s="76"/>
      <c r="CS20" s="64"/>
      <c r="CT20" s="62"/>
      <c r="CU20" s="62"/>
      <c r="CV20" s="62"/>
      <c r="CW20" s="62"/>
      <c r="CX20" s="62"/>
      <c r="CY20" s="64"/>
    </row>
    <row r="21" spans="1:103" s="43" customFormat="1" ht="24.75" customHeight="1">
      <c r="A21" s="52" t="s">
        <v>199</v>
      </c>
      <c r="B21" s="53"/>
      <c r="C21" s="44"/>
      <c r="D21" s="44"/>
      <c r="E21" s="44"/>
      <c r="F21" s="44"/>
      <c r="G21" s="44"/>
      <c r="H21" s="53"/>
      <c r="I21" s="53"/>
      <c r="J21" s="44"/>
      <c r="K21" s="44"/>
      <c r="L21" s="44"/>
      <c r="M21" s="44"/>
      <c r="N21" s="44"/>
      <c r="O21" s="53"/>
      <c r="P21" s="53"/>
      <c r="Q21" s="44"/>
      <c r="R21" s="44"/>
      <c r="S21" s="44"/>
      <c r="T21" s="44"/>
      <c r="U21" s="44"/>
      <c r="V21" s="54"/>
      <c r="W21" s="53"/>
      <c r="X21" s="44"/>
      <c r="Y21" s="44"/>
      <c r="Z21" s="44"/>
      <c r="AA21" s="44"/>
      <c r="AB21" s="44"/>
      <c r="AC21" s="44"/>
      <c r="AD21" s="55"/>
      <c r="AE21" s="78"/>
      <c r="AF21" s="85"/>
      <c r="AG21" s="85"/>
      <c r="AH21" s="85"/>
      <c r="AI21" s="85"/>
      <c r="AJ21" s="85"/>
      <c r="AK21" s="78"/>
      <c r="AL21" s="53"/>
      <c r="AM21" s="44"/>
      <c r="AN21" s="44"/>
      <c r="AO21" s="44"/>
      <c r="AP21" s="44"/>
      <c r="AQ21" s="44"/>
      <c r="AR21" s="53"/>
      <c r="AS21" s="60"/>
      <c r="AT21" s="62"/>
      <c r="AU21" s="58"/>
      <c r="AV21" s="58"/>
      <c r="AW21" s="58"/>
      <c r="AX21" s="67"/>
      <c r="AY21" s="68"/>
      <c r="AZ21" s="60"/>
      <c r="BA21" s="62"/>
      <c r="BB21" s="62"/>
      <c r="BC21" s="62"/>
      <c r="BD21" s="62"/>
      <c r="BE21" s="62"/>
      <c r="BF21" s="60"/>
      <c r="BG21" s="61">
        <v>45</v>
      </c>
      <c r="BH21" s="77">
        <v>0.091</v>
      </c>
      <c r="BI21" s="77"/>
      <c r="BJ21" s="62"/>
      <c r="BK21" s="81">
        <f>0.0508+0.035</f>
        <v>0.0858</v>
      </c>
      <c r="BL21" s="77">
        <v>0.005</v>
      </c>
      <c r="BM21" s="62"/>
      <c r="BN21" s="61">
        <f>BG21-BH21-BI21-BJ21-BK21-BL21-BM21</f>
        <v>44.8182</v>
      </c>
      <c r="BO21" s="60"/>
      <c r="BP21" s="62"/>
      <c r="BQ21" s="62"/>
      <c r="BR21" s="62"/>
      <c r="BS21" s="62"/>
      <c r="BT21" s="62"/>
      <c r="BU21" s="62"/>
      <c r="BV21" s="60"/>
      <c r="BW21" s="60"/>
      <c r="BX21" s="62"/>
      <c r="BY21" s="62"/>
      <c r="BZ21" s="62"/>
      <c r="CA21" s="62"/>
      <c r="CB21" s="62"/>
      <c r="CC21" s="60"/>
      <c r="CD21" s="64"/>
      <c r="CE21" s="62"/>
      <c r="CF21" s="62"/>
      <c r="CG21" s="62"/>
      <c r="CH21" s="62"/>
      <c r="CI21" s="62"/>
      <c r="CJ21" s="64"/>
      <c r="CK21" s="64"/>
      <c r="CL21" s="62"/>
      <c r="CM21" s="62"/>
      <c r="CN21" s="62"/>
      <c r="CO21" s="62"/>
      <c r="CP21" s="62"/>
      <c r="CQ21" s="62"/>
      <c r="CR21" s="64"/>
      <c r="CS21" s="64"/>
      <c r="CT21" s="62"/>
      <c r="CU21" s="62"/>
      <c r="CV21" s="62"/>
      <c r="CW21" s="62"/>
      <c r="CX21" s="62"/>
      <c r="CY21" s="64"/>
    </row>
    <row r="22" spans="1:103" s="43" customFormat="1" ht="33" customHeight="1">
      <c r="A22" s="56" t="s">
        <v>200</v>
      </c>
      <c r="B22" s="57"/>
      <c r="C22" s="44"/>
      <c r="D22" s="44"/>
      <c r="E22" s="44"/>
      <c r="F22" s="44"/>
      <c r="G22" s="44"/>
      <c r="H22" s="53"/>
      <c r="I22" s="57"/>
      <c r="J22" s="44"/>
      <c r="K22" s="44"/>
      <c r="L22" s="44"/>
      <c r="M22" s="44"/>
      <c r="N22" s="44"/>
      <c r="O22" s="53"/>
      <c r="P22" s="53"/>
      <c r="Q22" s="44"/>
      <c r="R22" s="44"/>
      <c r="S22" s="44"/>
      <c r="T22" s="44"/>
      <c r="U22" s="44"/>
      <c r="V22" s="54"/>
      <c r="W22" s="53"/>
      <c r="X22" s="44"/>
      <c r="Y22" s="44"/>
      <c r="Z22" s="44"/>
      <c r="AA22" s="44"/>
      <c r="AB22" s="44"/>
      <c r="AC22" s="44"/>
      <c r="AD22" s="55"/>
      <c r="AE22" s="51"/>
      <c r="AF22" s="45"/>
      <c r="AG22" s="45"/>
      <c r="AH22" s="45"/>
      <c r="AI22" s="45"/>
      <c r="AJ22" s="45"/>
      <c r="AK22" s="51"/>
      <c r="AL22" s="53"/>
      <c r="AM22" s="44"/>
      <c r="AN22" s="44"/>
      <c r="AO22" s="44"/>
      <c r="AP22" s="44"/>
      <c r="AQ22" s="44"/>
      <c r="AR22" s="53"/>
      <c r="AS22" s="60"/>
      <c r="AT22" s="62"/>
      <c r="AU22" s="58"/>
      <c r="AV22" s="58"/>
      <c r="AW22" s="58"/>
      <c r="AX22" s="58"/>
      <c r="AY22" s="68"/>
      <c r="AZ22" s="60"/>
      <c r="BA22" s="62"/>
      <c r="BB22" s="62"/>
      <c r="BC22" s="62"/>
      <c r="BD22" s="62"/>
      <c r="BE22" s="62"/>
      <c r="BF22" s="60"/>
      <c r="BG22" s="69"/>
      <c r="BH22" s="62"/>
      <c r="BI22" s="62"/>
      <c r="BJ22" s="62"/>
      <c r="BK22" s="62"/>
      <c r="BL22" s="62"/>
      <c r="BM22" s="62"/>
      <c r="BN22" s="61"/>
      <c r="BO22" s="60"/>
      <c r="BP22" s="62"/>
      <c r="BQ22" s="62"/>
      <c r="BR22" s="62"/>
      <c r="BS22" s="62"/>
      <c r="BT22" s="62"/>
      <c r="BU22" s="62"/>
      <c r="BV22" s="60"/>
      <c r="BW22" s="75">
        <v>0.519</v>
      </c>
      <c r="BX22" s="77">
        <v>0.003</v>
      </c>
      <c r="BY22" s="81">
        <f>0.0005+0.0002+0.0001+0.0002+0.00048</f>
        <v>0.00148</v>
      </c>
      <c r="BZ22" s="81"/>
      <c r="CA22" s="81"/>
      <c r="CB22" s="81"/>
      <c r="CC22" s="75">
        <f>BW22-BX22-BY22-BZ22-CA22-CB22</f>
        <v>0.51452</v>
      </c>
      <c r="CD22" s="76">
        <v>0.364</v>
      </c>
      <c r="CE22" s="81">
        <v>0.002</v>
      </c>
      <c r="CF22" s="81">
        <f>0.0002+0.0005</f>
        <v>0.0007</v>
      </c>
      <c r="CG22" s="81"/>
      <c r="CH22" s="81"/>
      <c r="CI22" s="81"/>
      <c r="CJ22" s="76">
        <f>CD22-CE22-CF22-CG22-CH22-CI22</f>
        <v>0.3613</v>
      </c>
      <c r="CK22" s="80">
        <v>0.533</v>
      </c>
      <c r="CL22" s="83">
        <v>0.00451</v>
      </c>
      <c r="CM22" s="83">
        <v>0.0003</v>
      </c>
      <c r="CN22" s="83">
        <v>0.00036</v>
      </c>
      <c r="CO22" s="77">
        <v>0.015</v>
      </c>
      <c r="CP22" s="77">
        <v>0.005</v>
      </c>
      <c r="CQ22" s="83"/>
      <c r="CR22" s="80">
        <f>CK22-CL22-CM22-CN22-CO22-CP22-CQ22</f>
        <v>0.50783</v>
      </c>
      <c r="CS22" s="64"/>
      <c r="CT22" s="62"/>
      <c r="CU22" s="62"/>
      <c r="CV22" s="62"/>
      <c r="CW22" s="62"/>
      <c r="CX22" s="62"/>
      <c r="CY22" s="64"/>
    </row>
    <row r="23" spans="1:103" s="43" customFormat="1" ht="24.75" customHeight="1">
      <c r="A23" s="56" t="s">
        <v>201</v>
      </c>
      <c r="B23" s="57"/>
      <c r="C23" s="44"/>
      <c r="D23" s="44"/>
      <c r="E23" s="44"/>
      <c r="F23" s="44"/>
      <c r="G23" s="44"/>
      <c r="H23" s="53"/>
      <c r="I23" s="57"/>
      <c r="J23" s="44"/>
      <c r="K23" s="44"/>
      <c r="L23" s="44"/>
      <c r="M23" s="44"/>
      <c r="N23" s="44"/>
      <c r="O23" s="53"/>
      <c r="P23" s="53"/>
      <c r="Q23" s="44"/>
      <c r="R23" s="44"/>
      <c r="S23" s="44"/>
      <c r="T23" s="44"/>
      <c r="U23" s="44"/>
      <c r="V23" s="54"/>
      <c r="W23" s="53"/>
      <c r="X23" s="44"/>
      <c r="Y23" s="44"/>
      <c r="Z23" s="44"/>
      <c r="AA23" s="44"/>
      <c r="AB23" s="44"/>
      <c r="AC23" s="44"/>
      <c r="AD23" s="55"/>
      <c r="AE23" s="51"/>
      <c r="AF23" s="45"/>
      <c r="AG23" s="45"/>
      <c r="AH23" s="85"/>
      <c r="AI23" s="45"/>
      <c r="AJ23" s="45"/>
      <c r="AK23" s="51"/>
      <c r="AL23" s="53"/>
      <c r="AM23" s="44"/>
      <c r="AN23" s="44"/>
      <c r="AO23" s="44"/>
      <c r="AP23" s="44"/>
      <c r="AQ23" s="44"/>
      <c r="AR23" s="53"/>
      <c r="AS23" s="60"/>
      <c r="AT23" s="62"/>
      <c r="AU23" s="58"/>
      <c r="AV23" s="58"/>
      <c r="AW23" s="58"/>
      <c r="AX23" s="58"/>
      <c r="AY23" s="68"/>
      <c r="AZ23" s="60"/>
      <c r="BA23" s="62"/>
      <c r="BB23" s="62"/>
      <c r="BC23" s="62"/>
      <c r="BD23" s="62"/>
      <c r="BE23" s="62"/>
      <c r="BF23" s="60"/>
      <c r="BG23" s="69"/>
      <c r="BH23" s="62"/>
      <c r="BI23" s="62"/>
      <c r="BJ23" s="62"/>
      <c r="BK23" s="62"/>
      <c r="BL23" s="62"/>
      <c r="BM23" s="62"/>
      <c r="BN23" s="61"/>
      <c r="BO23" s="60"/>
      <c r="BP23" s="62"/>
      <c r="BQ23" s="62"/>
      <c r="BR23" s="62"/>
      <c r="BS23" s="62"/>
      <c r="BT23" s="62"/>
      <c r="BU23" s="62"/>
      <c r="BV23" s="60"/>
      <c r="BW23" s="60"/>
      <c r="BX23" s="62"/>
      <c r="BY23" s="62"/>
      <c r="BZ23" s="62"/>
      <c r="CA23" s="62"/>
      <c r="CB23" s="62"/>
      <c r="CC23" s="60"/>
      <c r="CD23" s="64"/>
      <c r="CE23" s="62"/>
      <c r="CF23" s="62"/>
      <c r="CG23" s="62"/>
      <c r="CH23" s="62"/>
      <c r="CI23" s="62"/>
      <c r="CJ23" s="64"/>
      <c r="CK23" s="76">
        <v>0.12</v>
      </c>
      <c r="CL23" s="81">
        <v>0.0005</v>
      </c>
      <c r="CM23" s="81"/>
      <c r="CN23" s="81"/>
      <c r="CO23" s="81"/>
      <c r="CP23" s="81"/>
      <c r="CQ23" s="81">
        <v>0.115</v>
      </c>
      <c r="CR23" s="76">
        <f>CK23-CL23-CM23-CN23-CO23-CP23-CQ23</f>
        <v>0.00449999999999999</v>
      </c>
      <c r="CS23" s="64"/>
      <c r="CT23" s="62"/>
      <c r="CU23" s="62"/>
      <c r="CV23" s="62"/>
      <c r="CW23" s="62"/>
      <c r="CX23" s="62"/>
      <c r="CY23" s="64"/>
    </row>
    <row r="24" spans="1:103" s="43" customFormat="1" ht="24.75" customHeight="1">
      <c r="A24" s="56" t="s">
        <v>223</v>
      </c>
      <c r="B24" s="57"/>
      <c r="C24" s="44"/>
      <c r="D24" s="44"/>
      <c r="E24" s="44"/>
      <c r="F24" s="44"/>
      <c r="G24" s="44"/>
      <c r="H24" s="53"/>
      <c r="I24" s="57"/>
      <c r="J24" s="44"/>
      <c r="K24" s="44"/>
      <c r="L24" s="44"/>
      <c r="M24" s="44"/>
      <c r="N24" s="44"/>
      <c r="O24" s="53"/>
      <c r="P24" s="53"/>
      <c r="Q24" s="44"/>
      <c r="R24" s="44"/>
      <c r="S24" s="44"/>
      <c r="T24" s="44"/>
      <c r="U24" s="44"/>
      <c r="V24" s="54"/>
      <c r="W24" s="53"/>
      <c r="X24" s="44"/>
      <c r="Y24" s="44"/>
      <c r="Z24" s="44"/>
      <c r="AA24" s="44"/>
      <c r="AB24" s="44"/>
      <c r="AC24" s="44"/>
      <c r="AD24" s="55"/>
      <c r="AE24" s="51"/>
      <c r="AF24" s="45"/>
      <c r="AG24" s="45"/>
      <c r="AH24" s="45"/>
      <c r="AI24" s="45"/>
      <c r="AJ24" s="45"/>
      <c r="AK24" s="51"/>
      <c r="AL24" s="53"/>
      <c r="AM24" s="44"/>
      <c r="AN24" s="44"/>
      <c r="AO24" s="44"/>
      <c r="AP24" s="44"/>
      <c r="AQ24" s="44"/>
      <c r="AR24" s="53"/>
      <c r="AS24" s="60"/>
      <c r="AT24" s="62"/>
      <c r="AU24" s="58"/>
      <c r="AV24" s="58"/>
      <c r="AW24" s="58"/>
      <c r="AX24" s="58"/>
      <c r="AY24" s="68"/>
      <c r="AZ24" s="60"/>
      <c r="BA24" s="62"/>
      <c r="BB24" s="62"/>
      <c r="BC24" s="62"/>
      <c r="BD24" s="62"/>
      <c r="BE24" s="62"/>
      <c r="BF24" s="60"/>
      <c r="BG24" s="69"/>
      <c r="BH24" s="62"/>
      <c r="BI24" s="62"/>
      <c r="BJ24" s="62"/>
      <c r="BK24" s="62"/>
      <c r="BL24" s="62"/>
      <c r="BM24" s="62"/>
      <c r="BN24" s="61"/>
      <c r="BO24" s="60"/>
      <c r="BP24" s="62"/>
      <c r="BQ24" s="62"/>
      <c r="BR24" s="62"/>
      <c r="BS24" s="62"/>
      <c r="BT24" s="62"/>
      <c r="BU24" s="62"/>
      <c r="BV24" s="60"/>
      <c r="BW24" s="60"/>
      <c r="BX24" s="62"/>
      <c r="BY24" s="62"/>
      <c r="BZ24" s="62"/>
      <c r="CA24" s="62"/>
      <c r="CB24" s="62"/>
      <c r="CC24" s="60"/>
      <c r="CD24" s="64">
        <v>0.02</v>
      </c>
      <c r="CE24" s="62"/>
      <c r="CF24" s="62"/>
      <c r="CG24" s="62"/>
      <c r="CH24" s="62"/>
      <c r="CI24" s="62"/>
      <c r="CJ24" s="64">
        <f>CD24-CE24-CF24-CG24-CH24-CI24</f>
        <v>0.02</v>
      </c>
      <c r="CK24" s="64"/>
      <c r="CL24" s="62"/>
      <c r="CM24" s="62"/>
      <c r="CN24" s="62"/>
      <c r="CO24" s="62"/>
      <c r="CP24" s="62"/>
      <c r="CQ24" s="62"/>
      <c r="CR24" s="64"/>
      <c r="CS24" s="64"/>
      <c r="CT24" s="62"/>
      <c r="CU24" s="62"/>
      <c r="CV24" s="62"/>
      <c r="CW24" s="62"/>
      <c r="CX24" s="62"/>
      <c r="CY24" s="64"/>
    </row>
    <row r="25" spans="1:103" s="43" customFormat="1" ht="24.75" customHeight="1">
      <c r="A25" s="56" t="s">
        <v>215</v>
      </c>
      <c r="B25" s="57"/>
      <c r="C25" s="44"/>
      <c r="D25" s="44"/>
      <c r="E25" s="44"/>
      <c r="F25" s="44"/>
      <c r="G25" s="44"/>
      <c r="H25" s="53"/>
      <c r="I25" s="57"/>
      <c r="J25" s="44"/>
      <c r="K25" s="44"/>
      <c r="L25" s="44"/>
      <c r="M25" s="44"/>
      <c r="N25" s="44"/>
      <c r="O25" s="53"/>
      <c r="P25" s="53"/>
      <c r="Q25" s="44"/>
      <c r="R25" s="44"/>
      <c r="S25" s="44"/>
      <c r="T25" s="44"/>
      <c r="U25" s="44"/>
      <c r="V25" s="54"/>
      <c r="W25" s="53"/>
      <c r="X25" s="44"/>
      <c r="Y25" s="44"/>
      <c r="Z25" s="44"/>
      <c r="AA25" s="44"/>
      <c r="AB25" s="44"/>
      <c r="AC25" s="44"/>
      <c r="AD25" s="55"/>
      <c r="AE25" s="51"/>
      <c r="AF25" s="45"/>
      <c r="AG25" s="45"/>
      <c r="AH25" s="45"/>
      <c r="AI25" s="45"/>
      <c r="AJ25" s="45"/>
      <c r="AK25" s="51"/>
      <c r="AL25" s="53"/>
      <c r="AM25" s="44"/>
      <c r="AN25" s="44"/>
      <c r="AO25" s="44"/>
      <c r="AP25" s="44"/>
      <c r="AQ25" s="44"/>
      <c r="AR25" s="53"/>
      <c r="AS25" s="60">
        <v>0.02</v>
      </c>
      <c r="AT25" s="62"/>
      <c r="AU25" s="58"/>
      <c r="AV25" s="58"/>
      <c r="AW25" s="58"/>
      <c r="AX25" s="58"/>
      <c r="AY25" s="64">
        <f>AS25-AT25-AU25-AV25-AW25-AX25</f>
        <v>0.02</v>
      </c>
      <c r="AZ25" s="60"/>
      <c r="BA25" s="62"/>
      <c r="BB25" s="62"/>
      <c r="BC25" s="62"/>
      <c r="BD25" s="62"/>
      <c r="BE25" s="62"/>
      <c r="BF25" s="60"/>
      <c r="BG25" s="69"/>
      <c r="BH25" s="62"/>
      <c r="BI25" s="62"/>
      <c r="BJ25" s="62"/>
      <c r="BK25" s="62"/>
      <c r="BL25" s="62"/>
      <c r="BM25" s="62"/>
      <c r="BN25" s="61"/>
      <c r="BO25" s="60"/>
      <c r="BP25" s="62"/>
      <c r="BQ25" s="62"/>
      <c r="BR25" s="62"/>
      <c r="BS25" s="62"/>
      <c r="BT25" s="62"/>
      <c r="BU25" s="62"/>
      <c r="BV25" s="60"/>
      <c r="BW25" s="60"/>
      <c r="BX25" s="62"/>
      <c r="BY25" s="62"/>
      <c r="BZ25" s="62"/>
      <c r="CA25" s="62"/>
      <c r="CB25" s="62"/>
      <c r="CC25" s="60"/>
      <c r="CD25" s="64"/>
      <c r="CE25" s="62"/>
      <c r="CF25" s="62"/>
      <c r="CG25" s="62"/>
      <c r="CH25" s="62"/>
      <c r="CI25" s="62"/>
      <c r="CJ25" s="64"/>
      <c r="CK25" s="64"/>
      <c r="CL25" s="62"/>
      <c r="CM25" s="62"/>
      <c r="CN25" s="62"/>
      <c r="CO25" s="62"/>
      <c r="CP25" s="62"/>
      <c r="CQ25" s="62"/>
      <c r="CR25" s="64"/>
      <c r="CS25" s="64"/>
      <c r="CT25" s="62"/>
      <c r="CU25" s="62"/>
      <c r="CV25" s="62"/>
      <c r="CW25" s="62"/>
      <c r="CX25" s="62"/>
      <c r="CY25" s="64"/>
    </row>
    <row r="26" spans="1:103" s="43" customFormat="1" ht="24.75" customHeight="1">
      <c r="A26" s="56" t="s">
        <v>220</v>
      </c>
      <c r="B26" s="57"/>
      <c r="C26" s="44"/>
      <c r="D26" s="44"/>
      <c r="E26" s="44"/>
      <c r="F26" s="44"/>
      <c r="G26" s="44"/>
      <c r="H26" s="53"/>
      <c r="I26" s="57"/>
      <c r="J26" s="44"/>
      <c r="K26" s="44"/>
      <c r="L26" s="44"/>
      <c r="M26" s="44"/>
      <c r="N26" s="44"/>
      <c r="O26" s="53"/>
      <c r="P26" s="53"/>
      <c r="Q26" s="44"/>
      <c r="R26" s="44"/>
      <c r="S26" s="44"/>
      <c r="T26" s="44"/>
      <c r="U26" s="44"/>
      <c r="V26" s="54"/>
      <c r="W26" s="53"/>
      <c r="X26" s="44"/>
      <c r="Y26" s="44"/>
      <c r="Z26" s="44"/>
      <c r="AA26" s="44"/>
      <c r="AB26" s="44"/>
      <c r="AC26" s="44"/>
      <c r="AD26" s="55"/>
      <c r="AE26" s="51"/>
      <c r="AF26" s="45"/>
      <c r="AG26" s="45"/>
      <c r="AH26" s="45"/>
      <c r="AI26" s="85"/>
      <c r="AJ26" s="45"/>
      <c r="AK26" s="51"/>
      <c r="AL26" s="53"/>
      <c r="AM26" s="44"/>
      <c r="AN26" s="44"/>
      <c r="AO26" s="44"/>
      <c r="AP26" s="44"/>
      <c r="AQ26" s="44"/>
      <c r="AR26" s="53"/>
      <c r="AS26" s="60"/>
      <c r="AT26" s="62"/>
      <c r="AU26" s="62"/>
      <c r="AV26" s="62"/>
      <c r="AW26" s="62"/>
      <c r="AX26" s="62"/>
      <c r="AY26" s="80"/>
      <c r="AZ26" s="60"/>
      <c r="BA26" s="62"/>
      <c r="BB26" s="62"/>
      <c r="BC26" s="62"/>
      <c r="BD26" s="62"/>
      <c r="BE26" s="62"/>
      <c r="BF26" s="60"/>
      <c r="BG26" s="69"/>
      <c r="BH26" s="62"/>
      <c r="BI26" s="62"/>
      <c r="BJ26" s="62"/>
      <c r="BK26" s="62"/>
      <c r="BL26" s="62"/>
      <c r="BM26" s="62"/>
      <c r="BN26" s="61"/>
      <c r="BO26" s="60"/>
      <c r="BP26" s="62"/>
      <c r="BQ26" s="62"/>
      <c r="BR26" s="62"/>
      <c r="BS26" s="62"/>
      <c r="BT26" s="62"/>
      <c r="BU26" s="62"/>
      <c r="BV26" s="60"/>
      <c r="BW26" s="60"/>
      <c r="BX26" s="62"/>
      <c r="BY26" s="62"/>
      <c r="BZ26" s="62"/>
      <c r="CA26" s="62"/>
      <c r="CB26" s="62"/>
      <c r="CC26" s="60"/>
      <c r="CD26" s="73">
        <v>0.2</v>
      </c>
      <c r="CE26" s="77">
        <v>0.006</v>
      </c>
      <c r="CF26" s="77"/>
      <c r="CG26" s="77"/>
      <c r="CH26" s="77"/>
      <c r="CI26" s="77"/>
      <c r="CJ26" s="73">
        <f>CD26-CE26-CF26-CG26-CH26-CI26</f>
        <v>0.194</v>
      </c>
      <c r="CK26" s="80">
        <v>0.75</v>
      </c>
      <c r="CL26" s="83">
        <v>0.00154</v>
      </c>
      <c r="CM26" s="83">
        <v>0.0003</v>
      </c>
      <c r="CN26" s="83"/>
      <c r="CO26" s="77">
        <v>0.045</v>
      </c>
      <c r="CP26" s="77">
        <v>0.01</v>
      </c>
      <c r="CQ26" s="83"/>
      <c r="CR26" s="80">
        <f>CK26-CL26-CM26-CN26-CO26-CP26-CQ26</f>
        <v>0.69316</v>
      </c>
      <c r="CS26" s="76">
        <v>0.23</v>
      </c>
      <c r="CT26" s="81">
        <v>0.0001</v>
      </c>
      <c r="CU26" s="81"/>
      <c r="CV26" s="83">
        <v>0.00575</v>
      </c>
      <c r="CW26" s="77">
        <v>0.005</v>
      </c>
      <c r="CX26" s="81"/>
      <c r="CY26" s="80">
        <f>CS26-CT26-CU26-CV26-CW26-CX26</f>
        <v>0.21915</v>
      </c>
    </row>
    <row r="27" spans="1:103" s="43" customFormat="1" ht="31.5">
      <c r="A27" s="56" t="s">
        <v>202</v>
      </c>
      <c r="B27" s="57"/>
      <c r="C27" s="44"/>
      <c r="D27" s="44"/>
      <c r="E27" s="44"/>
      <c r="F27" s="44"/>
      <c r="G27" s="44"/>
      <c r="H27" s="53"/>
      <c r="I27" s="57"/>
      <c r="J27" s="44"/>
      <c r="K27" s="44"/>
      <c r="L27" s="44"/>
      <c r="M27" s="44"/>
      <c r="N27" s="44"/>
      <c r="O27" s="53"/>
      <c r="P27" s="53"/>
      <c r="Q27" s="44"/>
      <c r="R27" s="44"/>
      <c r="S27" s="44"/>
      <c r="T27" s="44"/>
      <c r="U27" s="44"/>
      <c r="V27" s="54"/>
      <c r="W27" s="53"/>
      <c r="X27" s="44"/>
      <c r="Y27" s="44"/>
      <c r="Z27" s="44"/>
      <c r="AA27" s="44"/>
      <c r="AB27" s="44"/>
      <c r="AC27" s="44"/>
      <c r="AD27" s="55"/>
      <c r="AE27" s="51"/>
      <c r="AF27" s="45"/>
      <c r="AG27" s="45"/>
      <c r="AH27" s="45"/>
      <c r="AI27" s="45"/>
      <c r="AJ27" s="45"/>
      <c r="AK27" s="51"/>
      <c r="AL27" s="53"/>
      <c r="AM27" s="44"/>
      <c r="AN27" s="44"/>
      <c r="AO27" s="44"/>
      <c r="AP27" s="44"/>
      <c r="AQ27" s="44"/>
      <c r="AR27" s="53"/>
      <c r="AS27" s="61">
        <v>0.138</v>
      </c>
      <c r="AT27" s="83">
        <v>1E-05</v>
      </c>
      <c r="AU27" s="62"/>
      <c r="AV27" s="62"/>
      <c r="AW27" s="62"/>
      <c r="AX27" s="63"/>
      <c r="AY27" s="80">
        <f>AS27-AT27-AU27-AV27-AW27-AX27</f>
        <v>0.13799</v>
      </c>
      <c r="AZ27" s="61">
        <v>0.083</v>
      </c>
      <c r="BA27" s="83">
        <v>5E-05</v>
      </c>
      <c r="BB27" s="92">
        <v>0.0003</v>
      </c>
      <c r="BC27" s="62"/>
      <c r="BD27" s="62"/>
      <c r="BE27" s="62"/>
      <c r="BF27" s="82">
        <f>AZ27-BA27-BB27-BC27-BD27-BE27</f>
        <v>0.08265000000000002</v>
      </c>
      <c r="BG27" s="74">
        <v>0.091</v>
      </c>
      <c r="BH27" s="62"/>
      <c r="BI27" s="62"/>
      <c r="BJ27" s="62"/>
      <c r="BK27" s="62"/>
      <c r="BL27" s="62"/>
      <c r="BM27" s="62"/>
      <c r="BN27" s="61">
        <f>BG27-BH27-BI27-BJ27-BK27-BL27-BM27</f>
        <v>0.091</v>
      </c>
      <c r="BO27" s="60"/>
      <c r="BP27" s="62"/>
      <c r="BQ27" s="62"/>
      <c r="BR27" s="62"/>
      <c r="BS27" s="62"/>
      <c r="BT27" s="62"/>
      <c r="BU27" s="62"/>
      <c r="BV27" s="60"/>
      <c r="BW27" s="61">
        <v>0.468</v>
      </c>
      <c r="BX27" s="77">
        <v>0.006</v>
      </c>
      <c r="BY27" s="62"/>
      <c r="BZ27" s="62"/>
      <c r="CA27" s="62"/>
      <c r="CB27" s="62"/>
      <c r="CC27" s="61">
        <f>BW27-BX27-BY27-BZ27-CA27-CB27</f>
        <v>0.462</v>
      </c>
      <c r="CD27" s="64">
        <v>0.19</v>
      </c>
      <c r="CE27" s="77">
        <v>0.002</v>
      </c>
      <c r="CF27" s="62"/>
      <c r="CG27" s="62"/>
      <c r="CH27" s="62"/>
      <c r="CI27" s="62"/>
      <c r="CJ27" s="73">
        <f>CD27-CE27-CF27-CG27-CH27-CI27</f>
        <v>0.188</v>
      </c>
      <c r="CK27" s="80">
        <v>0.2945</v>
      </c>
      <c r="CL27" s="83">
        <v>0.00394</v>
      </c>
      <c r="CM27" s="83">
        <v>5E-05</v>
      </c>
      <c r="CN27" s="62"/>
      <c r="CO27" s="77">
        <v>0.015</v>
      </c>
      <c r="CP27" s="77">
        <v>0.01</v>
      </c>
      <c r="CQ27" s="62"/>
      <c r="CR27" s="80">
        <f>CK27-CL27-CM27-CN27-CO27-CP27-CQ27</f>
        <v>0.26550999999999997</v>
      </c>
      <c r="CS27" s="76">
        <v>0.1</v>
      </c>
      <c r="CT27" s="81">
        <v>0.0001</v>
      </c>
      <c r="CU27" s="62"/>
      <c r="CV27" s="83">
        <v>0.01068</v>
      </c>
      <c r="CW27" s="81">
        <v>0.0015</v>
      </c>
      <c r="CX27" s="62"/>
      <c r="CY27" s="80">
        <f>CS27-CT27-CU27-CV27-CW27-CX27</f>
        <v>0.08772</v>
      </c>
    </row>
    <row r="28" spans="1:103" s="43" customFormat="1" ht="24.75" customHeight="1">
      <c r="A28" s="56" t="s">
        <v>216</v>
      </c>
      <c r="B28" s="57"/>
      <c r="C28" s="44"/>
      <c r="D28" s="44"/>
      <c r="E28" s="44"/>
      <c r="F28" s="44"/>
      <c r="G28" s="44"/>
      <c r="H28" s="53"/>
      <c r="I28" s="57"/>
      <c r="J28" s="44"/>
      <c r="K28" s="44"/>
      <c r="L28" s="44"/>
      <c r="M28" s="44"/>
      <c r="N28" s="44"/>
      <c r="O28" s="53"/>
      <c r="P28" s="53"/>
      <c r="Q28" s="44"/>
      <c r="R28" s="44"/>
      <c r="S28" s="44"/>
      <c r="T28" s="44"/>
      <c r="U28" s="44"/>
      <c r="V28" s="54"/>
      <c r="W28" s="61">
        <v>0.12</v>
      </c>
      <c r="X28" s="44"/>
      <c r="Y28" s="44"/>
      <c r="Z28" s="44"/>
      <c r="AA28" s="44"/>
      <c r="AB28" s="44"/>
      <c r="AC28" s="44"/>
      <c r="AD28" s="55">
        <f>W28-X28-Y28-Z28-AA28-AB28-AC28</f>
        <v>0.12</v>
      </c>
      <c r="AE28" s="51"/>
      <c r="AF28" s="45"/>
      <c r="AG28" s="45"/>
      <c r="AH28" s="45"/>
      <c r="AI28" s="45"/>
      <c r="AJ28" s="45"/>
      <c r="AK28" s="51"/>
      <c r="AL28" s="53"/>
      <c r="AM28" s="44"/>
      <c r="AN28" s="44"/>
      <c r="AO28" s="44"/>
      <c r="AP28" s="44"/>
      <c r="AQ28" s="44"/>
      <c r="AR28" s="53"/>
      <c r="AS28" s="60"/>
      <c r="AT28" s="62"/>
      <c r="AU28" s="62"/>
      <c r="AV28" s="62"/>
      <c r="AW28" s="62"/>
      <c r="AX28" s="62"/>
      <c r="AY28" s="64"/>
      <c r="AZ28" s="60"/>
      <c r="BA28" s="62"/>
      <c r="BB28" s="58"/>
      <c r="BC28" s="58"/>
      <c r="BD28" s="58"/>
      <c r="BE28" s="58"/>
      <c r="BF28" s="70"/>
      <c r="BG28" s="69"/>
      <c r="BH28" s="62"/>
      <c r="BI28" s="62"/>
      <c r="BJ28" s="62"/>
      <c r="BK28" s="62"/>
      <c r="BL28" s="62"/>
      <c r="BM28" s="62"/>
      <c r="BN28" s="97"/>
      <c r="BO28" s="60"/>
      <c r="BP28" s="62"/>
      <c r="BQ28" s="62"/>
      <c r="BR28" s="62"/>
      <c r="BS28" s="62"/>
      <c r="BT28" s="62"/>
      <c r="BU28" s="62"/>
      <c r="BV28" s="60"/>
      <c r="BW28" s="61">
        <v>0.1</v>
      </c>
      <c r="BX28" s="77">
        <v>0.001</v>
      </c>
      <c r="BY28" s="62"/>
      <c r="BZ28" s="62"/>
      <c r="CA28" s="62"/>
      <c r="CB28" s="62"/>
      <c r="CC28" s="61">
        <f>BW28-BX28-BY28-BZ28-CA28-CB28</f>
        <v>0.099</v>
      </c>
      <c r="CD28" s="64">
        <v>0.19</v>
      </c>
      <c r="CE28" s="77">
        <v>0.001</v>
      </c>
      <c r="CF28" s="62"/>
      <c r="CG28" s="62"/>
      <c r="CH28" s="62"/>
      <c r="CI28" s="62"/>
      <c r="CJ28" s="73">
        <f>CD28-CE28-CF28-CG28-CH28-CI28</f>
        <v>0.189</v>
      </c>
      <c r="CK28" s="64"/>
      <c r="CL28" s="62"/>
      <c r="CM28" s="62"/>
      <c r="CN28" s="62"/>
      <c r="CO28" s="62"/>
      <c r="CP28" s="62"/>
      <c r="CQ28" s="62"/>
      <c r="CR28" s="64"/>
      <c r="CS28" s="64"/>
      <c r="CT28" s="62"/>
      <c r="CU28" s="62"/>
      <c r="CV28" s="62"/>
      <c r="CW28" s="77"/>
      <c r="CX28" s="62"/>
      <c r="CY28" s="64"/>
    </row>
    <row r="29" spans="1:103" s="43" customFormat="1" ht="24.75" customHeight="1">
      <c r="A29" s="56" t="s">
        <v>203</v>
      </c>
      <c r="B29" s="57"/>
      <c r="C29" s="44"/>
      <c r="D29" s="44"/>
      <c r="E29" s="44"/>
      <c r="F29" s="44"/>
      <c r="G29" s="44"/>
      <c r="H29" s="53"/>
      <c r="I29" s="57"/>
      <c r="J29" s="44"/>
      <c r="K29" s="44"/>
      <c r="L29" s="44"/>
      <c r="M29" s="44"/>
      <c r="N29" s="44"/>
      <c r="O29" s="53"/>
      <c r="P29" s="53"/>
      <c r="Q29" s="44"/>
      <c r="R29" s="44"/>
      <c r="S29" s="44"/>
      <c r="T29" s="44"/>
      <c r="U29" s="44"/>
      <c r="V29" s="54"/>
      <c r="W29" s="53"/>
      <c r="X29" s="44"/>
      <c r="Y29" s="44"/>
      <c r="Z29" s="44"/>
      <c r="AA29" s="44"/>
      <c r="AB29" s="44"/>
      <c r="AC29" s="44"/>
      <c r="AD29" s="55"/>
      <c r="AE29" s="51"/>
      <c r="AF29" s="45"/>
      <c r="AG29" s="45"/>
      <c r="AH29" s="45"/>
      <c r="AI29" s="45"/>
      <c r="AJ29" s="45"/>
      <c r="AK29" s="51"/>
      <c r="AL29" s="53"/>
      <c r="AM29" s="44"/>
      <c r="AN29" s="44"/>
      <c r="AO29" s="44"/>
      <c r="AP29" s="44"/>
      <c r="AQ29" s="44"/>
      <c r="AR29" s="53"/>
      <c r="AS29" s="75">
        <v>0.2</v>
      </c>
      <c r="AT29" s="81">
        <v>0.0025</v>
      </c>
      <c r="AU29" s="81"/>
      <c r="AV29" s="81"/>
      <c r="AW29" s="81"/>
      <c r="AX29" s="94"/>
      <c r="AY29" s="76">
        <f>AS29-AT29-AU29-AV29-AW29-AX29</f>
        <v>0.1975</v>
      </c>
      <c r="AZ29" s="60"/>
      <c r="BA29" s="62"/>
      <c r="BB29" s="62"/>
      <c r="BC29" s="62"/>
      <c r="BD29" s="62"/>
      <c r="BE29" s="62"/>
      <c r="BF29" s="60"/>
      <c r="BG29" s="69"/>
      <c r="BH29" s="62"/>
      <c r="BI29" s="62"/>
      <c r="BJ29" s="62"/>
      <c r="BK29" s="62"/>
      <c r="BL29" s="62"/>
      <c r="BM29" s="62"/>
      <c r="BN29" s="60"/>
      <c r="BO29" s="60"/>
      <c r="BP29" s="62"/>
      <c r="BQ29" s="62"/>
      <c r="BR29" s="62"/>
      <c r="BS29" s="62"/>
      <c r="BT29" s="62"/>
      <c r="BU29" s="62"/>
      <c r="BV29" s="60"/>
      <c r="BW29" s="60"/>
      <c r="BX29" s="62"/>
      <c r="BY29" s="62"/>
      <c r="BZ29" s="62"/>
      <c r="CA29" s="62"/>
      <c r="CB29" s="62"/>
      <c r="CC29" s="60"/>
      <c r="CD29" s="64"/>
      <c r="CE29" s="62"/>
      <c r="CF29" s="62"/>
      <c r="CG29" s="62"/>
      <c r="CH29" s="62"/>
      <c r="CI29" s="62"/>
      <c r="CJ29" s="64"/>
      <c r="CK29" s="64"/>
      <c r="CL29" s="62"/>
      <c r="CM29" s="62"/>
      <c r="CN29" s="62"/>
      <c r="CO29" s="62"/>
      <c r="CP29" s="62"/>
      <c r="CQ29" s="62"/>
      <c r="CR29" s="64"/>
      <c r="CS29" s="64"/>
      <c r="CT29" s="62"/>
      <c r="CU29" s="62"/>
      <c r="CV29" s="62"/>
      <c r="CW29" s="62"/>
      <c r="CX29" s="62"/>
      <c r="CY29" s="64"/>
    </row>
    <row r="30" spans="1:103" s="43" customFormat="1" ht="24.75" customHeight="1">
      <c r="A30" s="56" t="s">
        <v>204</v>
      </c>
      <c r="B30" s="57"/>
      <c r="C30" s="44"/>
      <c r="D30" s="44"/>
      <c r="E30" s="44"/>
      <c r="F30" s="44"/>
      <c r="G30" s="44"/>
      <c r="H30" s="53"/>
      <c r="I30" s="57"/>
      <c r="J30" s="44"/>
      <c r="K30" s="44"/>
      <c r="L30" s="44"/>
      <c r="M30" s="44"/>
      <c r="N30" s="44"/>
      <c r="O30" s="53"/>
      <c r="P30" s="53"/>
      <c r="Q30" s="44"/>
      <c r="R30" s="44"/>
      <c r="S30" s="44"/>
      <c r="T30" s="44"/>
      <c r="U30" s="44"/>
      <c r="V30" s="54"/>
      <c r="W30" s="53"/>
      <c r="X30" s="44"/>
      <c r="Y30" s="44"/>
      <c r="Z30" s="44"/>
      <c r="AA30" s="44"/>
      <c r="AB30" s="44"/>
      <c r="AC30" s="44"/>
      <c r="AD30" s="55"/>
      <c r="AE30" s="51"/>
      <c r="AF30" s="45"/>
      <c r="AG30" s="45"/>
      <c r="AH30" s="45"/>
      <c r="AI30" s="45"/>
      <c r="AJ30" s="45"/>
      <c r="AK30" s="51"/>
      <c r="AL30" s="53"/>
      <c r="AM30" s="44"/>
      <c r="AN30" s="44"/>
      <c r="AO30" s="44"/>
      <c r="AP30" s="44"/>
      <c r="AQ30" s="44"/>
      <c r="AR30" s="53"/>
      <c r="AS30" s="61">
        <v>0.071</v>
      </c>
      <c r="AT30" s="62"/>
      <c r="AU30" s="62"/>
      <c r="AV30" s="62"/>
      <c r="AW30" s="62"/>
      <c r="AX30" s="93">
        <v>0.006</v>
      </c>
      <c r="AY30" s="73">
        <f>AS30-AT30-AU30-AV30-AW30-AX30</f>
        <v>0.06499999999999999</v>
      </c>
      <c r="AZ30" s="60"/>
      <c r="BA30" s="62"/>
      <c r="BB30" s="62"/>
      <c r="BC30" s="62"/>
      <c r="BD30" s="62"/>
      <c r="BE30" s="62"/>
      <c r="BF30" s="60"/>
      <c r="BG30" s="69"/>
      <c r="BH30" s="62"/>
      <c r="BI30" s="62"/>
      <c r="BJ30" s="62"/>
      <c r="BK30" s="62"/>
      <c r="BL30" s="62"/>
      <c r="BM30" s="62"/>
      <c r="BN30" s="60"/>
      <c r="BO30" s="60"/>
      <c r="BP30" s="62"/>
      <c r="BQ30" s="62"/>
      <c r="BR30" s="62"/>
      <c r="BS30" s="62"/>
      <c r="BT30" s="62"/>
      <c r="BU30" s="62"/>
      <c r="BV30" s="60"/>
      <c r="BW30" s="60"/>
      <c r="BX30" s="62"/>
      <c r="BY30" s="62"/>
      <c r="BZ30" s="62"/>
      <c r="CA30" s="62"/>
      <c r="CB30" s="62"/>
      <c r="CC30" s="60"/>
      <c r="CD30" s="64"/>
      <c r="CE30" s="62"/>
      <c r="CF30" s="62"/>
      <c r="CG30" s="62"/>
      <c r="CH30" s="62"/>
      <c r="CI30" s="62"/>
      <c r="CJ30" s="64"/>
      <c r="CK30" s="64"/>
      <c r="CL30" s="62"/>
      <c r="CM30" s="62"/>
      <c r="CN30" s="62"/>
      <c r="CO30" s="62"/>
      <c r="CP30" s="62"/>
      <c r="CQ30" s="62"/>
      <c r="CR30" s="64"/>
      <c r="CS30" s="64"/>
      <c r="CT30" s="62"/>
      <c r="CU30" s="62"/>
      <c r="CV30" s="62"/>
      <c r="CW30" s="62"/>
      <c r="CX30" s="62"/>
      <c r="CY30" s="64"/>
    </row>
    <row r="31" spans="1:103" s="43" customFormat="1" ht="24.75" customHeight="1">
      <c r="A31" s="52" t="s">
        <v>163</v>
      </c>
      <c r="B31" s="53"/>
      <c r="C31" s="44"/>
      <c r="D31" s="44"/>
      <c r="E31" s="44"/>
      <c r="F31" s="44"/>
      <c r="G31" s="44"/>
      <c r="H31" s="53"/>
      <c r="I31" s="53"/>
      <c r="J31" s="44"/>
      <c r="K31" s="44"/>
      <c r="L31" s="44"/>
      <c r="M31" s="44"/>
      <c r="N31" s="44"/>
      <c r="O31" s="53"/>
      <c r="P31" s="53"/>
      <c r="Q31" s="44"/>
      <c r="R31" s="44"/>
      <c r="S31" s="44"/>
      <c r="T31" s="44"/>
      <c r="U31" s="44"/>
      <c r="V31" s="54"/>
      <c r="W31" s="53"/>
      <c r="X31" s="44"/>
      <c r="Y31" s="44"/>
      <c r="Z31" s="44"/>
      <c r="AA31" s="44"/>
      <c r="AB31" s="44"/>
      <c r="AC31" s="44"/>
      <c r="AD31" s="55"/>
      <c r="AE31" s="51">
        <v>0.01</v>
      </c>
      <c r="AF31" s="45"/>
      <c r="AG31" s="45"/>
      <c r="AH31" s="45"/>
      <c r="AI31" s="45"/>
      <c r="AJ31" s="45"/>
      <c r="AK31" s="51">
        <f>AE31-AF31-AG31-AH31-AI31-AJ31</f>
        <v>0.01</v>
      </c>
      <c r="AL31" s="53"/>
      <c r="AM31" s="44"/>
      <c r="AN31" s="44"/>
      <c r="AO31" s="44"/>
      <c r="AP31" s="44"/>
      <c r="AQ31" s="44"/>
      <c r="AR31" s="53"/>
      <c r="AS31" s="60"/>
      <c r="AT31" s="62"/>
      <c r="AU31" s="62"/>
      <c r="AV31" s="62"/>
      <c r="AW31" s="62"/>
      <c r="AX31" s="63"/>
      <c r="AY31" s="64"/>
      <c r="AZ31" s="75">
        <v>0.563</v>
      </c>
      <c r="BA31" s="81">
        <v>0.0076</v>
      </c>
      <c r="BB31" s="81"/>
      <c r="BC31" s="77">
        <v>0.02</v>
      </c>
      <c r="BD31" s="81"/>
      <c r="BE31" s="81"/>
      <c r="BF31" s="75">
        <f>AZ31-BA31-BB31-BC31-BD31-BE31</f>
        <v>0.5353999999999999</v>
      </c>
      <c r="BG31" s="60"/>
      <c r="BH31" s="62"/>
      <c r="BI31" s="62"/>
      <c r="BJ31" s="62"/>
      <c r="BK31" s="62"/>
      <c r="BL31" s="62"/>
      <c r="BM31" s="62"/>
      <c r="BN31" s="60"/>
      <c r="BO31" s="60"/>
      <c r="BP31" s="62"/>
      <c r="BQ31" s="62"/>
      <c r="BR31" s="62"/>
      <c r="BS31" s="81"/>
      <c r="BT31" s="81"/>
      <c r="BU31" s="81"/>
      <c r="BV31" s="75"/>
      <c r="BW31" s="60"/>
      <c r="BX31" s="62"/>
      <c r="BY31" s="62"/>
      <c r="BZ31" s="62"/>
      <c r="CA31" s="62"/>
      <c r="CB31" s="62"/>
      <c r="CC31" s="60"/>
      <c r="CD31" s="64"/>
      <c r="CE31" s="62"/>
      <c r="CF31" s="62"/>
      <c r="CG31" s="62"/>
      <c r="CH31" s="62"/>
      <c r="CI31" s="62"/>
      <c r="CJ31" s="64"/>
      <c r="CK31" s="64"/>
      <c r="CL31" s="62"/>
      <c r="CM31" s="62"/>
      <c r="CN31" s="62"/>
      <c r="CO31" s="62"/>
      <c r="CP31" s="62"/>
      <c r="CQ31" s="62"/>
      <c r="CR31" s="64"/>
      <c r="CS31" s="64"/>
      <c r="CT31" s="62"/>
      <c r="CU31" s="62"/>
      <c r="CV31" s="62"/>
      <c r="CW31" s="62"/>
      <c r="CX31" s="62"/>
      <c r="CY31" s="64"/>
    </row>
    <row r="32" spans="1:103" s="43" customFormat="1" ht="24.75" customHeight="1">
      <c r="A32" s="52" t="s">
        <v>164</v>
      </c>
      <c r="B32" s="53"/>
      <c r="C32" s="44"/>
      <c r="D32" s="44"/>
      <c r="E32" s="44"/>
      <c r="F32" s="44"/>
      <c r="G32" s="44"/>
      <c r="H32" s="53"/>
      <c r="I32" s="53"/>
      <c r="J32" s="44"/>
      <c r="K32" s="44"/>
      <c r="L32" s="44"/>
      <c r="M32" s="44"/>
      <c r="N32" s="44"/>
      <c r="O32" s="53"/>
      <c r="P32" s="53">
        <v>0.0009</v>
      </c>
      <c r="Q32" s="44"/>
      <c r="R32" s="44"/>
      <c r="S32" s="44"/>
      <c r="T32" s="44"/>
      <c r="U32" s="44"/>
      <c r="V32" s="54">
        <f>P32-Q32-R32-S32-T32-U32</f>
        <v>0.0009</v>
      </c>
      <c r="W32" s="53"/>
      <c r="X32" s="44"/>
      <c r="Y32" s="44"/>
      <c r="Z32" s="44"/>
      <c r="AA32" s="44"/>
      <c r="AB32" s="44"/>
      <c r="AC32" s="44"/>
      <c r="AD32" s="55"/>
      <c r="AE32" s="51">
        <v>0.01</v>
      </c>
      <c r="AF32" s="45"/>
      <c r="AG32" s="45"/>
      <c r="AH32" s="45"/>
      <c r="AI32" s="45"/>
      <c r="AJ32" s="45"/>
      <c r="AK32" s="51">
        <f>AE32-AF32-AG32-AH32-AI32-AJ32</f>
        <v>0.01</v>
      </c>
      <c r="AL32" s="53"/>
      <c r="AM32" s="44"/>
      <c r="AN32" s="44"/>
      <c r="AO32" s="44"/>
      <c r="AP32" s="44"/>
      <c r="AQ32" s="44"/>
      <c r="AR32" s="53"/>
      <c r="AS32" s="60"/>
      <c r="AT32" s="62"/>
      <c r="AU32" s="62"/>
      <c r="AV32" s="62"/>
      <c r="AW32" s="62"/>
      <c r="AX32" s="62"/>
      <c r="AY32" s="64"/>
      <c r="AZ32" s="60"/>
      <c r="BA32" s="62"/>
      <c r="BB32" s="62"/>
      <c r="BC32" s="62"/>
      <c r="BD32" s="62"/>
      <c r="BE32" s="62"/>
      <c r="BF32" s="60"/>
      <c r="BG32" s="60"/>
      <c r="BH32" s="62"/>
      <c r="BI32" s="62"/>
      <c r="BJ32" s="62"/>
      <c r="BK32" s="62"/>
      <c r="BL32" s="62"/>
      <c r="BM32" s="62"/>
      <c r="BN32" s="60"/>
      <c r="BO32" s="60"/>
      <c r="BP32" s="62"/>
      <c r="BQ32" s="62"/>
      <c r="BR32" s="62"/>
      <c r="BS32" s="62"/>
      <c r="BT32" s="62"/>
      <c r="BU32" s="62"/>
      <c r="BV32" s="60"/>
      <c r="BW32" s="60"/>
      <c r="BX32" s="62"/>
      <c r="BY32" s="62"/>
      <c r="BZ32" s="62"/>
      <c r="CA32" s="62"/>
      <c r="CB32" s="62"/>
      <c r="CC32" s="60"/>
      <c r="CD32" s="64"/>
      <c r="CE32" s="62"/>
      <c r="CF32" s="62"/>
      <c r="CG32" s="62"/>
      <c r="CH32" s="62"/>
      <c r="CI32" s="62"/>
      <c r="CJ32" s="64"/>
      <c r="CK32" s="64"/>
      <c r="CL32" s="62"/>
      <c r="CM32" s="62"/>
      <c r="CN32" s="62"/>
      <c r="CO32" s="62"/>
      <c r="CP32" s="62"/>
      <c r="CQ32" s="62"/>
      <c r="CR32" s="64"/>
      <c r="CS32" s="64"/>
      <c r="CT32" s="62"/>
      <c r="CU32" s="62"/>
      <c r="CV32" s="62"/>
      <c r="CW32" s="62"/>
      <c r="CX32" s="62"/>
      <c r="CY32" s="64"/>
    </row>
    <row r="33" spans="1:103" s="43" customFormat="1" ht="24.75" customHeight="1">
      <c r="A33" s="52" t="s">
        <v>165</v>
      </c>
      <c r="B33" s="53"/>
      <c r="C33" s="44"/>
      <c r="D33" s="44"/>
      <c r="E33" s="44"/>
      <c r="F33" s="44"/>
      <c r="G33" s="44"/>
      <c r="H33" s="53"/>
      <c r="I33" s="53"/>
      <c r="J33" s="44"/>
      <c r="K33" s="44"/>
      <c r="L33" s="44"/>
      <c r="M33" s="44"/>
      <c r="N33" s="44"/>
      <c r="O33" s="53"/>
      <c r="P33" s="53">
        <v>0.001</v>
      </c>
      <c r="Q33" s="44"/>
      <c r="R33" s="44"/>
      <c r="S33" s="44"/>
      <c r="T33" s="44"/>
      <c r="U33" s="44"/>
      <c r="V33" s="54">
        <f>P33-Q33-R33-S33-T33-U33</f>
        <v>0.001</v>
      </c>
      <c r="W33" s="53"/>
      <c r="X33" s="44"/>
      <c r="Y33" s="44"/>
      <c r="Z33" s="44"/>
      <c r="AA33" s="44"/>
      <c r="AB33" s="44"/>
      <c r="AC33" s="44"/>
      <c r="AD33" s="55"/>
      <c r="AE33" s="53"/>
      <c r="AF33" s="44"/>
      <c r="AG33" s="44"/>
      <c r="AH33" s="44"/>
      <c r="AI33" s="44"/>
      <c r="AJ33" s="44"/>
      <c r="AK33" s="53"/>
      <c r="AL33" s="53"/>
      <c r="AM33" s="44"/>
      <c r="AN33" s="44"/>
      <c r="AO33" s="44"/>
      <c r="AP33" s="44"/>
      <c r="AQ33" s="44"/>
      <c r="AR33" s="53"/>
      <c r="AS33" s="60"/>
      <c r="AT33" s="62"/>
      <c r="AU33" s="62"/>
      <c r="AV33" s="62"/>
      <c r="AW33" s="62"/>
      <c r="AX33" s="63"/>
      <c r="AY33" s="64"/>
      <c r="AZ33" s="60"/>
      <c r="BA33" s="62"/>
      <c r="BB33" s="62"/>
      <c r="BC33" s="62"/>
      <c r="BD33" s="62"/>
      <c r="BE33" s="62"/>
      <c r="BF33" s="60"/>
      <c r="BG33" s="60"/>
      <c r="BH33" s="62"/>
      <c r="BI33" s="62"/>
      <c r="BJ33" s="62"/>
      <c r="BK33" s="62"/>
      <c r="BL33" s="62"/>
      <c r="BM33" s="62"/>
      <c r="BN33" s="60"/>
      <c r="BO33" s="60"/>
      <c r="BP33" s="62"/>
      <c r="BQ33" s="62"/>
      <c r="BR33" s="62"/>
      <c r="BS33" s="62"/>
      <c r="BT33" s="62"/>
      <c r="BU33" s="62"/>
      <c r="BV33" s="60"/>
      <c r="BW33" s="60"/>
      <c r="BX33" s="62"/>
      <c r="BY33" s="62"/>
      <c r="BZ33" s="62"/>
      <c r="CA33" s="62"/>
      <c r="CB33" s="62"/>
      <c r="CC33" s="60"/>
      <c r="CD33" s="64"/>
      <c r="CE33" s="62"/>
      <c r="CF33" s="62"/>
      <c r="CG33" s="62"/>
      <c r="CH33" s="62"/>
      <c r="CI33" s="62"/>
      <c r="CJ33" s="64"/>
      <c r="CK33" s="64"/>
      <c r="CL33" s="62"/>
      <c r="CM33" s="62"/>
      <c r="CN33" s="62"/>
      <c r="CO33" s="62"/>
      <c r="CP33" s="62"/>
      <c r="CQ33" s="62"/>
      <c r="CR33" s="64"/>
      <c r="CS33" s="64"/>
      <c r="CT33" s="62"/>
      <c r="CU33" s="62"/>
      <c r="CV33" s="62"/>
      <c r="CW33" s="62"/>
      <c r="CX33" s="62"/>
      <c r="CY33" s="64"/>
    </row>
    <row r="34" spans="1:103" s="43" customFormat="1" ht="24.75" customHeight="1">
      <c r="A34" s="52" t="s">
        <v>166</v>
      </c>
      <c r="B34" s="53"/>
      <c r="C34" s="44"/>
      <c r="D34" s="44"/>
      <c r="E34" s="44"/>
      <c r="F34" s="44"/>
      <c r="G34" s="44"/>
      <c r="H34" s="53"/>
      <c r="I34" s="53"/>
      <c r="J34" s="44"/>
      <c r="K34" s="44"/>
      <c r="L34" s="44"/>
      <c r="M34" s="44"/>
      <c r="N34" s="44"/>
      <c r="O34" s="53"/>
      <c r="P34" s="61">
        <v>2.3</v>
      </c>
      <c r="Q34" s="44">
        <v>0.001</v>
      </c>
      <c r="R34" s="44"/>
      <c r="S34" s="44"/>
      <c r="T34" s="44"/>
      <c r="U34" s="44"/>
      <c r="V34" s="54">
        <f>P34-Q34-R34-S34-T34-U34</f>
        <v>2.299</v>
      </c>
      <c r="W34" s="53"/>
      <c r="X34" s="44"/>
      <c r="Y34" s="44"/>
      <c r="Z34" s="44"/>
      <c r="AA34" s="44"/>
      <c r="AB34" s="44"/>
      <c r="AC34" s="44"/>
      <c r="AD34" s="55"/>
      <c r="AE34" s="53"/>
      <c r="AF34" s="44"/>
      <c r="AG34" s="44"/>
      <c r="AH34" s="44"/>
      <c r="AI34" s="44"/>
      <c r="AJ34" s="44"/>
      <c r="AK34" s="53"/>
      <c r="AL34" s="53"/>
      <c r="AM34" s="44"/>
      <c r="AN34" s="44"/>
      <c r="AO34" s="44"/>
      <c r="AP34" s="44"/>
      <c r="AQ34" s="44"/>
      <c r="AR34" s="53"/>
      <c r="AS34" s="60"/>
      <c r="AT34" s="62"/>
      <c r="AU34" s="62"/>
      <c r="AV34" s="62"/>
      <c r="AW34" s="62"/>
      <c r="AX34" s="62"/>
      <c r="AY34" s="64"/>
      <c r="AZ34" s="60"/>
      <c r="BA34" s="62"/>
      <c r="BB34" s="62"/>
      <c r="BC34" s="62"/>
      <c r="BD34" s="62"/>
      <c r="BE34" s="62"/>
      <c r="BF34" s="60"/>
      <c r="BG34" s="60"/>
      <c r="BH34" s="62"/>
      <c r="BI34" s="62"/>
      <c r="BJ34" s="62"/>
      <c r="BK34" s="62"/>
      <c r="BL34" s="62"/>
      <c r="BM34" s="62"/>
      <c r="BN34" s="60"/>
      <c r="BO34" s="60"/>
      <c r="BP34" s="62"/>
      <c r="BQ34" s="62"/>
      <c r="BR34" s="62"/>
      <c r="BS34" s="62"/>
      <c r="BT34" s="62"/>
      <c r="BU34" s="62"/>
      <c r="BV34" s="60"/>
      <c r="BW34" s="60"/>
      <c r="BX34" s="62"/>
      <c r="BY34" s="62"/>
      <c r="BZ34" s="62"/>
      <c r="CA34" s="62"/>
      <c r="CB34" s="62"/>
      <c r="CC34" s="60"/>
      <c r="CD34" s="64"/>
      <c r="CE34" s="62"/>
      <c r="CF34" s="62"/>
      <c r="CG34" s="62"/>
      <c r="CH34" s="62"/>
      <c r="CI34" s="62"/>
      <c r="CJ34" s="64"/>
      <c r="CK34" s="64"/>
      <c r="CL34" s="62"/>
      <c r="CM34" s="62"/>
      <c r="CN34" s="62"/>
      <c r="CO34" s="62"/>
      <c r="CP34" s="62"/>
      <c r="CQ34" s="62"/>
      <c r="CR34" s="64"/>
      <c r="CS34" s="64"/>
      <c r="CT34" s="62"/>
      <c r="CU34" s="62"/>
      <c r="CV34" s="62"/>
      <c r="CW34" s="62"/>
      <c r="CX34" s="62"/>
      <c r="CY34" s="64"/>
    </row>
    <row r="35" spans="1:103" s="43" customFormat="1" ht="24.75" customHeight="1">
      <c r="A35" s="52" t="s">
        <v>139</v>
      </c>
      <c r="B35" s="53"/>
      <c r="C35" s="44"/>
      <c r="D35" s="44"/>
      <c r="E35" s="44"/>
      <c r="F35" s="44"/>
      <c r="G35" s="44"/>
      <c r="H35" s="53"/>
      <c r="I35" s="53"/>
      <c r="J35" s="44"/>
      <c r="K35" s="44"/>
      <c r="L35" s="44"/>
      <c r="M35" s="44"/>
      <c r="N35" s="44"/>
      <c r="O35" s="53"/>
      <c r="P35" s="53"/>
      <c r="Q35" s="44"/>
      <c r="R35" s="44"/>
      <c r="S35" s="44"/>
      <c r="T35" s="44"/>
      <c r="U35" s="44"/>
      <c r="V35" s="54"/>
      <c r="W35" s="53"/>
      <c r="X35" s="44"/>
      <c r="Y35" s="44"/>
      <c r="Z35" s="44"/>
      <c r="AA35" s="44"/>
      <c r="AB35" s="44"/>
      <c r="AC35" s="44"/>
      <c r="AD35" s="55"/>
      <c r="AE35" s="53"/>
      <c r="AF35" s="44"/>
      <c r="AG35" s="44"/>
      <c r="AH35" s="44"/>
      <c r="AI35" s="44"/>
      <c r="AJ35" s="44"/>
      <c r="AK35" s="53"/>
      <c r="AL35" s="53"/>
      <c r="AM35" s="44"/>
      <c r="AN35" s="44"/>
      <c r="AO35" s="44"/>
      <c r="AP35" s="44"/>
      <c r="AQ35" s="44"/>
      <c r="AR35" s="53"/>
      <c r="AS35" s="60"/>
      <c r="AT35" s="62"/>
      <c r="AU35" s="62"/>
      <c r="AV35" s="62"/>
      <c r="AW35" s="62"/>
      <c r="AX35" s="62"/>
      <c r="AY35" s="64"/>
      <c r="AZ35" s="60"/>
      <c r="BA35" s="62"/>
      <c r="BB35" s="62"/>
      <c r="BC35" s="62"/>
      <c r="BD35" s="62"/>
      <c r="BE35" s="62"/>
      <c r="BF35" s="60"/>
      <c r="BG35" s="60"/>
      <c r="BH35" s="62"/>
      <c r="BI35" s="62"/>
      <c r="BJ35" s="62"/>
      <c r="BK35" s="62"/>
      <c r="BL35" s="62"/>
      <c r="BM35" s="62"/>
      <c r="BN35" s="60"/>
      <c r="BO35" s="60"/>
      <c r="BP35" s="62"/>
      <c r="BQ35" s="62"/>
      <c r="BR35" s="62"/>
      <c r="BS35" s="62"/>
      <c r="BT35" s="62"/>
      <c r="BU35" s="62"/>
      <c r="BV35" s="60"/>
      <c r="BW35" s="60"/>
      <c r="BX35" s="62"/>
      <c r="BY35" s="62"/>
      <c r="BZ35" s="62"/>
      <c r="CA35" s="62"/>
      <c r="CB35" s="62"/>
      <c r="CC35" s="60"/>
      <c r="CD35" s="64"/>
      <c r="CE35" s="62"/>
      <c r="CF35" s="62"/>
      <c r="CG35" s="62"/>
      <c r="CH35" s="62"/>
      <c r="CI35" s="62"/>
      <c r="CJ35" s="64"/>
      <c r="CK35" s="76">
        <v>0.044</v>
      </c>
      <c r="CL35" s="81">
        <v>0.0006</v>
      </c>
      <c r="CM35" s="81"/>
      <c r="CN35" s="81"/>
      <c r="CO35" s="81"/>
      <c r="CP35" s="81"/>
      <c r="CQ35" s="81"/>
      <c r="CR35" s="76">
        <f>CK35-CL35-CM35-CN35-CO35-CP35-CQ35</f>
        <v>0.043399999999999994</v>
      </c>
      <c r="CS35" s="76">
        <v>0.008</v>
      </c>
      <c r="CT35" s="81">
        <v>0.0001</v>
      </c>
      <c r="CU35" s="81"/>
      <c r="CV35" s="81"/>
      <c r="CW35" s="81"/>
      <c r="CX35" s="81"/>
      <c r="CY35" s="76">
        <f>CS35-CT35-CU35-CV35-CW35-CX35</f>
        <v>0.0079</v>
      </c>
    </row>
    <row r="36" spans="1:103" s="43" customFormat="1" ht="24.75" customHeight="1">
      <c r="A36" s="52" t="s">
        <v>167</v>
      </c>
      <c r="B36" s="53"/>
      <c r="C36" s="44"/>
      <c r="D36" s="44"/>
      <c r="E36" s="44"/>
      <c r="F36" s="44"/>
      <c r="G36" s="44"/>
      <c r="H36" s="53"/>
      <c r="I36" s="53"/>
      <c r="J36" s="44"/>
      <c r="K36" s="44"/>
      <c r="L36" s="44"/>
      <c r="M36" s="44"/>
      <c r="N36" s="44"/>
      <c r="O36" s="53"/>
      <c r="P36" s="53"/>
      <c r="Q36" s="44"/>
      <c r="R36" s="44"/>
      <c r="S36" s="44"/>
      <c r="T36" s="44"/>
      <c r="U36" s="44"/>
      <c r="V36" s="54"/>
      <c r="W36" s="53"/>
      <c r="X36" s="44"/>
      <c r="Y36" s="44"/>
      <c r="Z36" s="44"/>
      <c r="AA36" s="44"/>
      <c r="AB36" s="44"/>
      <c r="AC36" s="44"/>
      <c r="AD36" s="55"/>
      <c r="AE36" s="53"/>
      <c r="AF36" s="44"/>
      <c r="AG36" s="44"/>
      <c r="AH36" s="44"/>
      <c r="AI36" s="44"/>
      <c r="AJ36" s="44"/>
      <c r="AK36" s="53"/>
      <c r="AL36" s="53"/>
      <c r="AM36" s="44"/>
      <c r="AN36" s="44"/>
      <c r="AO36" s="44"/>
      <c r="AP36" s="44"/>
      <c r="AQ36" s="44"/>
      <c r="AR36" s="53"/>
      <c r="AS36" s="60"/>
      <c r="AT36" s="62"/>
      <c r="AU36" s="62"/>
      <c r="AV36" s="62"/>
      <c r="AW36" s="62"/>
      <c r="AX36" s="62"/>
      <c r="AY36" s="64"/>
      <c r="AZ36" s="60"/>
      <c r="BA36" s="62"/>
      <c r="BB36" s="62"/>
      <c r="BC36" s="62"/>
      <c r="BD36" s="62"/>
      <c r="BE36" s="62"/>
      <c r="BF36" s="60"/>
      <c r="BG36" s="60"/>
      <c r="BH36" s="62"/>
      <c r="BI36" s="62"/>
      <c r="BJ36" s="62"/>
      <c r="BK36" s="62"/>
      <c r="BL36" s="62"/>
      <c r="BM36" s="62"/>
      <c r="BN36" s="60"/>
      <c r="BO36" s="60"/>
      <c r="BP36" s="62"/>
      <c r="BQ36" s="62"/>
      <c r="BR36" s="62"/>
      <c r="BS36" s="62"/>
      <c r="BT36" s="62"/>
      <c r="BU36" s="62"/>
      <c r="BV36" s="60"/>
      <c r="BW36" s="61">
        <v>0.15</v>
      </c>
      <c r="BX36" s="77">
        <v>0.001</v>
      </c>
      <c r="BY36" s="77"/>
      <c r="BZ36" s="77"/>
      <c r="CA36" s="77"/>
      <c r="CB36" s="77"/>
      <c r="CC36" s="61">
        <f>BW36-BX36-BY36-BZ36-CA36-CB36</f>
        <v>0.149</v>
      </c>
      <c r="CD36" s="64"/>
      <c r="CE36" s="62"/>
      <c r="CF36" s="62"/>
      <c r="CG36" s="62"/>
      <c r="CH36" s="62"/>
      <c r="CI36" s="62"/>
      <c r="CJ36" s="64"/>
      <c r="CK36" s="64"/>
      <c r="CL36" s="62"/>
      <c r="CM36" s="62"/>
      <c r="CN36" s="62"/>
      <c r="CO36" s="62"/>
      <c r="CP36" s="62"/>
      <c r="CQ36" s="62"/>
      <c r="CR36" s="73"/>
      <c r="CS36" s="64"/>
      <c r="CT36" s="62"/>
      <c r="CU36" s="62"/>
      <c r="CV36" s="62"/>
      <c r="CW36" s="62"/>
      <c r="CX36" s="62"/>
      <c r="CY36" s="64"/>
    </row>
    <row r="37" spans="1:103" s="43" customFormat="1" ht="24.75" customHeight="1">
      <c r="A37" s="52" t="s">
        <v>168</v>
      </c>
      <c r="B37" s="53"/>
      <c r="C37" s="44"/>
      <c r="D37" s="44"/>
      <c r="E37" s="44"/>
      <c r="F37" s="44"/>
      <c r="G37" s="44"/>
      <c r="H37" s="53"/>
      <c r="I37" s="53"/>
      <c r="J37" s="44"/>
      <c r="K37" s="44"/>
      <c r="L37" s="44"/>
      <c r="M37" s="44"/>
      <c r="N37" s="44"/>
      <c r="O37" s="53"/>
      <c r="P37" s="75">
        <v>0.99</v>
      </c>
      <c r="Q37" s="44">
        <v>0.0011</v>
      </c>
      <c r="R37" s="44"/>
      <c r="S37" s="44"/>
      <c r="T37" s="44"/>
      <c r="U37" s="44"/>
      <c r="V37" s="54">
        <f>P37-Q37-R37-S37-T37-U37</f>
        <v>0.9889</v>
      </c>
      <c r="W37" s="53"/>
      <c r="X37" s="44"/>
      <c r="Y37" s="44"/>
      <c r="Z37" s="44"/>
      <c r="AA37" s="44"/>
      <c r="AB37" s="44"/>
      <c r="AC37" s="44"/>
      <c r="AD37" s="55"/>
      <c r="AE37" s="53"/>
      <c r="AF37" s="44"/>
      <c r="AG37" s="44"/>
      <c r="AH37" s="44"/>
      <c r="AI37" s="44"/>
      <c r="AJ37" s="44"/>
      <c r="AK37" s="53"/>
      <c r="AL37" s="53"/>
      <c r="AM37" s="44"/>
      <c r="AN37" s="44"/>
      <c r="AO37" s="44"/>
      <c r="AP37" s="44"/>
      <c r="AQ37" s="44"/>
      <c r="AR37" s="53"/>
      <c r="AS37" s="60"/>
      <c r="AT37" s="62"/>
      <c r="AU37" s="62"/>
      <c r="AV37" s="62"/>
      <c r="AW37" s="62"/>
      <c r="AX37" s="62"/>
      <c r="AY37" s="64"/>
      <c r="AZ37" s="60"/>
      <c r="BA37" s="62"/>
      <c r="BB37" s="62"/>
      <c r="BC37" s="62"/>
      <c r="BD37" s="62"/>
      <c r="BE37" s="62"/>
      <c r="BF37" s="60"/>
      <c r="BG37" s="60"/>
      <c r="BH37" s="62"/>
      <c r="BI37" s="62"/>
      <c r="BJ37" s="62"/>
      <c r="BK37" s="62"/>
      <c r="BL37" s="62"/>
      <c r="BM37" s="62"/>
      <c r="BN37" s="60"/>
      <c r="BO37" s="60"/>
      <c r="BP37" s="62"/>
      <c r="BQ37" s="62"/>
      <c r="BR37" s="62"/>
      <c r="BS37" s="62"/>
      <c r="BT37" s="62"/>
      <c r="BU37" s="62"/>
      <c r="BV37" s="60"/>
      <c r="BW37" s="60"/>
      <c r="BX37" s="62"/>
      <c r="BY37" s="62"/>
      <c r="BZ37" s="62"/>
      <c r="CA37" s="62"/>
      <c r="CB37" s="62"/>
      <c r="CC37" s="61"/>
      <c r="CD37" s="64"/>
      <c r="CE37" s="62"/>
      <c r="CF37" s="62"/>
      <c r="CG37" s="62"/>
      <c r="CH37" s="62"/>
      <c r="CI37" s="62"/>
      <c r="CJ37" s="64"/>
      <c r="CK37" s="64"/>
      <c r="CL37" s="62"/>
      <c r="CM37" s="62"/>
      <c r="CN37" s="62"/>
      <c r="CO37" s="62"/>
      <c r="CP37" s="62"/>
      <c r="CQ37" s="62"/>
      <c r="CR37" s="73"/>
      <c r="CS37" s="64"/>
      <c r="CT37" s="62"/>
      <c r="CU37" s="62"/>
      <c r="CV37" s="62"/>
      <c r="CW37" s="62"/>
      <c r="CX37" s="62"/>
      <c r="CY37" s="64"/>
    </row>
    <row r="38" spans="1:103" s="43" customFormat="1" ht="24.75" customHeight="1">
      <c r="A38" s="52" t="s">
        <v>152</v>
      </c>
      <c r="B38" s="53"/>
      <c r="C38" s="44"/>
      <c r="D38" s="44"/>
      <c r="E38" s="44"/>
      <c r="F38" s="44"/>
      <c r="G38" s="44"/>
      <c r="H38" s="53"/>
      <c r="I38" s="53"/>
      <c r="J38" s="44"/>
      <c r="K38" s="44"/>
      <c r="L38" s="44"/>
      <c r="M38" s="44"/>
      <c r="N38" s="44"/>
      <c r="O38" s="53"/>
      <c r="P38" s="53"/>
      <c r="Q38" s="44"/>
      <c r="R38" s="44"/>
      <c r="S38" s="44"/>
      <c r="T38" s="44"/>
      <c r="U38" s="44"/>
      <c r="V38" s="54"/>
      <c r="W38" s="53"/>
      <c r="X38" s="44"/>
      <c r="Y38" s="44"/>
      <c r="Z38" s="44"/>
      <c r="AA38" s="44"/>
      <c r="AB38" s="44"/>
      <c r="AC38" s="44"/>
      <c r="AD38" s="55"/>
      <c r="AE38" s="53"/>
      <c r="AF38" s="44"/>
      <c r="AG38" s="44"/>
      <c r="AH38" s="44"/>
      <c r="AI38" s="44"/>
      <c r="AJ38" s="44"/>
      <c r="AK38" s="53"/>
      <c r="AL38" s="53"/>
      <c r="AM38" s="44"/>
      <c r="AN38" s="44"/>
      <c r="AO38" s="44"/>
      <c r="AP38" s="44"/>
      <c r="AQ38" s="44"/>
      <c r="AR38" s="53"/>
      <c r="AS38" s="60"/>
      <c r="AT38" s="62"/>
      <c r="AU38" s="62"/>
      <c r="AV38" s="62"/>
      <c r="AW38" s="62"/>
      <c r="AX38" s="62"/>
      <c r="AY38" s="64"/>
      <c r="AZ38" s="60"/>
      <c r="BA38" s="62"/>
      <c r="BB38" s="62"/>
      <c r="BC38" s="62"/>
      <c r="BD38" s="62"/>
      <c r="BE38" s="62"/>
      <c r="BF38" s="60"/>
      <c r="BG38" s="60"/>
      <c r="BH38" s="62"/>
      <c r="BI38" s="62"/>
      <c r="BJ38" s="62"/>
      <c r="BK38" s="62"/>
      <c r="BL38" s="62"/>
      <c r="BM38" s="62"/>
      <c r="BN38" s="60"/>
      <c r="BO38" s="60"/>
      <c r="BP38" s="62"/>
      <c r="BQ38" s="62"/>
      <c r="BR38" s="62"/>
      <c r="BS38" s="62"/>
      <c r="BT38" s="62"/>
      <c r="BU38" s="62"/>
      <c r="BV38" s="60"/>
      <c r="BW38" s="60"/>
      <c r="BX38" s="62"/>
      <c r="BY38" s="62"/>
      <c r="BZ38" s="62"/>
      <c r="CA38" s="62"/>
      <c r="CB38" s="62"/>
      <c r="CC38" s="60"/>
      <c r="CD38" s="64"/>
      <c r="CE38" s="62"/>
      <c r="CF38" s="62"/>
      <c r="CG38" s="62"/>
      <c r="CH38" s="62"/>
      <c r="CI38" s="62"/>
      <c r="CJ38" s="64"/>
      <c r="CK38" s="73">
        <v>0.001</v>
      </c>
      <c r="CL38" s="77">
        <v>0.001</v>
      </c>
      <c r="CM38" s="77"/>
      <c r="CN38" s="77"/>
      <c r="CO38" s="77"/>
      <c r="CP38" s="77"/>
      <c r="CQ38" s="77"/>
      <c r="CR38" s="73">
        <f>CK38-CL38-CM38-CN38-CO38-CP38-CQ38</f>
        <v>0</v>
      </c>
      <c r="CS38" s="64"/>
      <c r="CT38" s="62"/>
      <c r="CU38" s="62"/>
      <c r="CV38" s="62"/>
      <c r="CW38" s="62"/>
      <c r="CX38" s="62"/>
      <c r="CY38" s="64"/>
    </row>
    <row r="39" spans="1:103" s="43" customFormat="1" ht="24.75" customHeight="1">
      <c r="A39" s="52" t="s">
        <v>169</v>
      </c>
      <c r="B39" s="53"/>
      <c r="C39" s="44"/>
      <c r="D39" s="44"/>
      <c r="E39" s="44"/>
      <c r="F39" s="44"/>
      <c r="G39" s="44"/>
      <c r="H39" s="53"/>
      <c r="I39" s="53"/>
      <c r="J39" s="44"/>
      <c r="K39" s="44"/>
      <c r="L39" s="44"/>
      <c r="M39" s="44"/>
      <c r="N39" s="44"/>
      <c r="O39" s="53"/>
      <c r="P39" s="53">
        <v>0.015</v>
      </c>
      <c r="Q39" s="44"/>
      <c r="R39" s="44"/>
      <c r="S39" s="44"/>
      <c r="T39" s="44"/>
      <c r="U39" s="44"/>
      <c r="V39" s="54">
        <f>P39-Q39-R39-S39-T39-U39</f>
        <v>0.015</v>
      </c>
      <c r="W39" s="53"/>
      <c r="X39" s="44"/>
      <c r="Y39" s="44"/>
      <c r="Z39" s="44"/>
      <c r="AA39" s="44"/>
      <c r="AB39" s="44"/>
      <c r="AC39" s="44"/>
      <c r="AD39" s="78"/>
      <c r="AE39" s="53"/>
      <c r="AF39" s="44"/>
      <c r="AG39" s="44"/>
      <c r="AH39" s="44"/>
      <c r="AI39" s="44"/>
      <c r="AJ39" s="44"/>
      <c r="AK39" s="53"/>
      <c r="AL39" s="53"/>
      <c r="AM39" s="44"/>
      <c r="AN39" s="44"/>
      <c r="AO39" s="44"/>
      <c r="AP39" s="44"/>
      <c r="AQ39" s="44"/>
      <c r="AR39" s="53"/>
      <c r="AS39" s="60"/>
      <c r="AT39" s="62"/>
      <c r="AU39" s="62"/>
      <c r="AV39" s="62"/>
      <c r="AW39" s="62"/>
      <c r="AX39" s="62"/>
      <c r="AY39" s="64"/>
      <c r="AZ39" s="82">
        <v>0.1</v>
      </c>
      <c r="BA39" s="83">
        <v>0.00105</v>
      </c>
      <c r="BB39" s="83"/>
      <c r="BC39" s="83"/>
      <c r="BD39" s="83"/>
      <c r="BE39" s="83"/>
      <c r="BF39" s="82">
        <f>AZ39-BA39-BB39-BC39-BD39-BE39</f>
        <v>0.09895000000000001</v>
      </c>
      <c r="BG39" s="82">
        <v>0.06</v>
      </c>
      <c r="BH39" s="83">
        <v>0.00063</v>
      </c>
      <c r="BI39" s="83"/>
      <c r="BJ39" s="83"/>
      <c r="BK39" s="83"/>
      <c r="BL39" s="83"/>
      <c r="BM39" s="83"/>
      <c r="BN39" s="82">
        <f>BG39-BH39-BI39-BJ39-BK39-BL39-BM39</f>
        <v>0.05937</v>
      </c>
      <c r="BO39" s="60"/>
      <c r="BP39" s="62"/>
      <c r="BQ39" s="62"/>
      <c r="BR39" s="62"/>
      <c r="BS39" s="62"/>
      <c r="BT39" s="62"/>
      <c r="BU39" s="62"/>
      <c r="BV39" s="60"/>
      <c r="BW39" s="60"/>
      <c r="BX39" s="62"/>
      <c r="BY39" s="62"/>
      <c r="BZ39" s="62"/>
      <c r="CA39" s="62"/>
      <c r="CB39" s="62"/>
      <c r="CC39" s="60"/>
      <c r="CD39" s="64"/>
      <c r="CE39" s="62"/>
      <c r="CF39" s="62"/>
      <c r="CG39" s="62"/>
      <c r="CH39" s="62"/>
      <c r="CI39" s="62"/>
      <c r="CJ39" s="64"/>
      <c r="CK39" s="64"/>
      <c r="CL39" s="62"/>
      <c r="CM39" s="62"/>
      <c r="CN39" s="62"/>
      <c r="CO39" s="62"/>
      <c r="CP39" s="62"/>
      <c r="CQ39" s="62"/>
      <c r="CR39" s="64"/>
      <c r="CS39" s="64"/>
      <c r="CT39" s="62"/>
      <c r="CU39" s="62"/>
      <c r="CV39" s="62"/>
      <c r="CW39" s="62"/>
      <c r="CX39" s="62"/>
      <c r="CY39" s="64"/>
    </row>
    <row r="40" spans="1:103" s="43" customFormat="1" ht="24.75" customHeight="1">
      <c r="A40" s="52" t="s">
        <v>135</v>
      </c>
      <c r="B40" s="53"/>
      <c r="C40" s="44"/>
      <c r="D40" s="44"/>
      <c r="E40" s="44"/>
      <c r="F40" s="44"/>
      <c r="G40" s="44"/>
      <c r="H40" s="53"/>
      <c r="I40" s="53"/>
      <c r="J40" s="44"/>
      <c r="K40" s="44"/>
      <c r="L40" s="44"/>
      <c r="M40" s="44"/>
      <c r="N40" s="44"/>
      <c r="O40" s="53"/>
      <c r="P40" s="53">
        <v>0.015</v>
      </c>
      <c r="Q40" s="44"/>
      <c r="R40" s="44"/>
      <c r="S40" s="44"/>
      <c r="T40" s="44"/>
      <c r="U40" s="44"/>
      <c r="V40" s="54">
        <f>P40-Q40-R40-S40-T40-U40</f>
        <v>0.015</v>
      </c>
      <c r="W40" s="53"/>
      <c r="X40" s="44"/>
      <c r="Y40" s="44"/>
      <c r="Z40" s="44"/>
      <c r="AA40" s="44"/>
      <c r="AB40" s="44"/>
      <c r="AC40" s="44"/>
      <c r="AD40" s="55"/>
      <c r="AE40" s="53"/>
      <c r="AF40" s="44"/>
      <c r="AG40" s="44"/>
      <c r="AH40" s="44"/>
      <c r="AI40" s="44"/>
      <c r="AJ40" s="44"/>
      <c r="AK40" s="53"/>
      <c r="AL40" s="53"/>
      <c r="AM40" s="44"/>
      <c r="AN40" s="44"/>
      <c r="AO40" s="44"/>
      <c r="AP40" s="44"/>
      <c r="AQ40" s="44"/>
      <c r="AR40" s="53"/>
      <c r="AS40" s="60"/>
      <c r="AT40" s="62"/>
      <c r="AU40" s="62"/>
      <c r="AV40" s="62"/>
      <c r="AW40" s="62"/>
      <c r="AX40" s="62"/>
      <c r="AY40" s="64"/>
      <c r="AZ40" s="61">
        <v>0.005</v>
      </c>
      <c r="BA40" s="62"/>
      <c r="BB40" s="62"/>
      <c r="BC40" s="62"/>
      <c r="BD40" s="62"/>
      <c r="BE40" s="62"/>
      <c r="BF40" s="61">
        <f>AZ40-BA40-BB40-BC40-BD40-BE40</f>
        <v>0.005</v>
      </c>
      <c r="BG40" s="61">
        <v>0.003</v>
      </c>
      <c r="BH40" s="62"/>
      <c r="BI40" s="62"/>
      <c r="BJ40" s="62"/>
      <c r="BK40" s="62"/>
      <c r="BL40" s="62"/>
      <c r="BM40" s="62"/>
      <c r="BN40" s="82">
        <f>BG40-BH40-BI40-BJ40-BK40-BL40-BM40</f>
        <v>0.003</v>
      </c>
      <c r="BO40" s="60"/>
      <c r="BP40" s="62"/>
      <c r="BQ40" s="62"/>
      <c r="BR40" s="62"/>
      <c r="BS40" s="62"/>
      <c r="BT40" s="62"/>
      <c r="BU40" s="62"/>
      <c r="BV40" s="60"/>
      <c r="BW40" s="60"/>
      <c r="BX40" s="62"/>
      <c r="BY40" s="62"/>
      <c r="BZ40" s="62"/>
      <c r="CA40" s="62"/>
      <c r="CB40" s="62"/>
      <c r="CC40" s="60"/>
      <c r="CD40" s="64"/>
      <c r="CE40" s="62"/>
      <c r="CF40" s="62"/>
      <c r="CG40" s="62"/>
      <c r="CH40" s="62"/>
      <c r="CI40" s="62"/>
      <c r="CJ40" s="64"/>
      <c r="CK40" s="64"/>
      <c r="CL40" s="62"/>
      <c r="CM40" s="62"/>
      <c r="CN40" s="62"/>
      <c r="CO40" s="62"/>
      <c r="CP40" s="62"/>
      <c r="CQ40" s="62"/>
      <c r="CR40" s="64"/>
      <c r="CS40" s="64"/>
      <c r="CT40" s="62"/>
      <c r="CU40" s="62"/>
      <c r="CV40" s="62"/>
      <c r="CW40" s="62"/>
      <c r="CX40" s="62"/>
      <c r="CY40" s="64"/>
    </row>
    <row r="41" spans="1:103" s="43" customFormat="1" ht="24.75" customHeight="1">
      <c r="A41" s="52" t="s">
        <v>170</v>
      </c>
      <c r="B41" s="53"/>
      <c r="C41" s="44"/>
      <c r="D41" s="44"/>
      <c r="E41" s="44"/>
      <c r="F41" s="44"/>
      <c r="G41" s="44"/>
      <c r="H41" s="53"/>
      <c r="I41" s="53"/>
      <c r="J41" s="44"/>
      <c r="K41" s="44"/>
      <c r="L41" s="44"/>
      <c r="M41" s="44"/>
      <c r="N41" s="44"/>
      <c r="O41" s="53"/>
      <c r="P41" s="75">
        <v>25</v>
      </c>
      <c r="Q41" s="81">
        <v>0.0055</v>
      </c>
      <c r="R41" s="81"/>
      <c r="S41" s="81"/>
      <c r="T41" s="81"/>
      <c r="U41" s="81"/>
      <c r="V41" s="76">
        <f>P41-Q41-R41-S41-T41-U41</f>
        <v>24.9945</v>
      </c>
      <c r="W41" s="75">
        <v>15</v>
      </c>
      <c r="X41" s="81">
        <v>0.0035</v>
      </c>
      <c r="Y41" s="81"/>
      <c r="Z41" s="81"/>
      <c r="AA41" s="81"/>
      <c r="AB41" s="81"/>
      <c r="AC41" s="81"/>
      <c r="AD41" s="84">
        <f>W41-X41-Y41-Z41-AA41-AB41-AC41</f>
        <v>14.9965</v>
      </c>
      <c r="AE41" s="53"/>
      <c r="AF41" s="44"/>
      <c r="AG41" s="44"/>
      <c r="AH41" s="44"/>
      <c r="AI41" s="44"/>
      <c r="AJ41" s="44"/>
      <c r="AK41" s="53"/>
      <c r="AL41" s="53"/>
      <c r="AM41" s="44"/>
      <c r="AN41" s="44"/>
      <c r="AO41" s="44"/>
      <c r="AP41" s="44"/>
      <c r="AQ41" s="44"/>
      <c r="AR41" s="53"/>
      <c r="AS41" s="60"/>
      <c r="AT41" s="62"/>
      <c r="AU41" s="62"/>
      <c r="AV41" s="62"/>
      <c r="AW41" s="62"/>
      <c r="AX41" s="62"/>
      <c r="AY41" s="64"/>
      <c r="AZ41" s="60"/>
      <c r="BA41" s="62"/>
      <c r="BB41" s="62"/>
      <c r="BC41" s="62"/>
      <c r="BD41" s="62"/>
      <c r="BE41" s="62"/>
      <c r="BF41" s="60"/>
      <c r="BG41" s="60"/>
      <c r="BH41" s="62"/>
      <c r="BI41" s="62"/>
      <c r="BJ41" s="62"/>
      <c r="BK41" s="62"/>
      <c r="BL41" s="62"/>
      <c r="BM41" s="62"/>
      <c r="BN41" s="60"/>
      <c r="BO41" s="60"/>
      <c r="BP41" s="62"/>
      <c r="BQ41" s="62"/>
      <c r="BR41" s="62"/>
      <c r="BS41" s="81"/>
      <c r="BT41" s="62"/>
      <c r="BU41" s="62"/>
      <c r="BV41" s="75"/>
      <c r="BW41" s="60"/>
      <c r="BX41" s="62"/>
      <c r="BY41" s="62"/>
      <c r="BZ41" s="62"/>
      <c r="CA41" s="62"/>
      <c r="CB41" s="62"/>
      <c r="CC41" s="60"/>
      <c r="CD41" s="64"/>
      <c r="CE41" s="62"/>
      <c r="CF41" s="62"/>
      <c r="CG41" s="62"/>
      <c r="CH41" s="62"/>
      <c r="CI41" s="62"/>
      <c r="CJ41" s="64"/>
      <c r="CK41" s="64"/>
      <c r="CL41" s="62"/>
      <c r="CM41" s="62"/>
      <c r="CN41" s="62"/>
      <c r="CO41" s="62"/>
      <c r="CP41" s="62"/>
      <c r="CQ41" s="62"/>
      <c r="CR41" s="64"/>
      <c r="CS41" s="64"/>
      <c r="CT41" s="62"/>
      <c r="CU41" s="62"/>
      <c r="CV41" s="62"/>
      <c r="CW41" s="62"/>
      <c r="CX41" s="62"/>
      <c r="CY41" s="64"/>
    </row>
    <row r="42" spans="1:103" s="43" customFormat="1" ht="24.75" customHeight="1">
      <c r="A42" s="52" t="s">
        <v>171</v>
      </c>
      <c r="B42" s="53"/>
      <c r="C42" s="44"/>
      <c r="D42" s="44"/>
      <c r="E42" s="44"/>
      <c r="F42" s="44"/>
      <c r="G42" s="44"/>
      <c r="H42" s="53"/>
      <c r="I42" s="53"/>
      <c r="J42" s="44"/>
      <c r="K42" s="44"/>
      <c r="L42" s="44"/>
      <c r="M42" s="44"/>
      <c r="N42" s="44"/>
      <c r="O42" s="53"/>
      <c r="P42" s="53"/>
      <c r="Q42" s="44"/>
      <c r="R42" s="44"/>
      <c r="S42" s="44"/>
      <c r="T42" s="44"/>
      <c r="U42" s="44"/>
      <c r="V42" s="54"/>
      <c r="W42" s="53"/>
      <c r="X42" s="44"/>
      <c r="Y42" s="44"/>
      <c r="Z42" s="44"/>
      <c r="AA42" s="44"/>
      <c r="AB42" s="44"/>
      <c r="AC42" s="44"/>
      <c r="AD42" s="55"/>
      <c r="AE42" s="53"/>
      <c r="AF42" s="44"/>
      <c r="AG42" s="44"/>
      <c r="AH42" s="44"/>
      <c r="AI42" s="44"/>
      <c r="AJ42" s="44"/>
      <c r="AK42" s="53"/>
      <c r="AL42" s="53"/>
      <c r="AM42" s="44"/>
      <c r="AN42" s="44"/>
      <c r="AO42" s="44"/>
      <c r="AP42" s="44"/>
      <c r="AQ42" s="44"/>
      <c r="AR42" s="53"/>
      <c r="AS42" s="60">
        <v>67</v>
      </c>
      <c r="AT42" s="62"/>
      <c r="AU42" s="62"/>
      <c r="AV42" s="62"/>
      <c r="AW42" s="62"/>
      <c r="AX42" s="63"/>
      <c r="AY42" s="64">
        <f>AS42-AT42-AU42-AV42-AW42-AX42</f>
        <v>67</v>
      </c>
      <c r="AZ42" s="60"/>
      <c r="BA42" s="62"/>
      <c r="BB42" s="62"/>
      <c r="BC42" s="62"/>
      <c r="BD42" s="62"/>
      <c r="BE42" s="62"/>
      <c r="BF42" s="60"/>
      <c r="BG42" s="60"/>
      <c r="BH42" s="62"/>
      <c r="BI42" s="62"/>
      <c r="BJ42" s="62"/>
      <c r="BK42" s="62"/>
      <c r="BL42" s="62"/>
      <c r="BM42" s="62"/>
      <c r="BN42" s="60"/>
      <c r="BO42" s="60"/>
      <c r="BP42" s="62"/>
      <c r="BQ42" s="62"/>
      <c r="BR42" s="62"/>
      <c r="BS42" s="62"/>
      <c r="BT42" s="62"/>
      <c r="BU42" s="62"/>
      <c r="BV42" s="60"/>
      <c r="BW42" s="60"/>
      <c r="BX42" s="62"/>
      <c r="BY42" s="62"/>
      <c r="BZ42" s="62"/>
      <c r="CA42" s="62"/>
      <c r="CB42" s="62"/>
      <c r="CC42" s="60"/>
      <c r="CD42" s="64"/>
      <c r="CE42" s="62"/>
      <c r="CF42" s="62"/>
      <c r="CG42" s="62"/>
      <c r="CH42" s="62"/>
      <c r="CI42" s="62"/>
      <c r="CJ42" s="64"/>
      <c r="CK42" s="64"/>
      <c r="CL42" s="62"/>
      <c r="CM42" s="62"/>
      <c r="CN42" s="62"/>
      <c r="CO42" s="62"/>
      <c r="CP42" s="62"/>
      <c r="CQ42" s="62"/>
      <c r="CR42" s="64"/>
      <c r="CS42" s="64"/>
      <c r="CT42" s="62"/>
      <c r="CU42" s="62"/>
      <c r="CV42" s="62"/>
      <c r="CW42" s="62"/>
      <c r="CX42" s="62"/>
      <c r="CY42" s="64"/>
    </row>
    <row r="43" spans="1:103" s="43" customFormat="1" ht="24.75" customHeight="1">
      <c r="A43" s="52" t="s">
        <v>172</v>
      </c>
      <c r="B43" s="53"/>
      <c r="C43" s="44"/>
      <c r="D43" s="44"/>
      <c r="E43" s="44"/>
      <c r="F43" s="44"/>
      <c r="G43" s="44"/>
      <c r="H43" s="53"/>
      <c r="I43" s="53"/>
      <c r="J43" s="44"/>
      <c r="K43" s="44"/>
      <c r="L43" s="44"/>
      <c r="M43" s="44"/>
      <c r="N43" s="44"/>
      <c r="O43" s="53"/>
      <c r="P43" s="53"/>
      <c r="Q43" s="44"/>
      <c r="R43" s="44"/>
      <c r="S43" s="44"/>
      <c r="T43" s="44"/>
      <c r="U43" s="44"/>
      <c r="V43" s="54"/>
      <c r="W43" s="53"/>
      <c r="X43" s="44"/>
      <c r="Y43" s="44"/>
      <c r="Z43" s="44"/>
      <c r="AA43" s="44"/>
      <c r="AB43" s="44"/>
      <c r="AC43" s="44"/>
      <c r="AD43" s="55"/>
      <c r="AE43" s="53"/>
      <c r="AF43" s="44"/>
      <c r="AG43" s="44"/>
      <c r="AH43" s="44"/>
      <c r="AI43" s="44"/>
      <c r="AJ43" s="44"/>
      <c r="AK43" s="53"/>
      <c r="AL43" s="53"/>
      <c r="AM43" s="44"/>
      <c r="AN43" s="44"/>
      <c r="AO43" s="44"/>
      <c r="AP43" s="44"/>
      <c r="AQ43" s="44"/>
      <c r="AR43" s="53"/>
      <c r="AS43" s="75">
        <v>15</v>
      </c>
      <c r="AT43" s="81">
        <v>0.0055</v>
      </c>
      <c r="AU43" s="81"/>
      <c r="AV43" s="81"/>
      <c r="AW43" s="81"/>
      <c r="AX43" s="94"/>
      <c r="AY43" s="76">
        <f>AS43-AT43-AU43-AV43-AW43-AX43</f>
        <v>14.9945</v>
      </c>
      <c r="AZ43" s="60"/>
      <c r="BA43" s="62"/>
      <c r="BB43" s="62"/>
      <c r="BC43" s="62"/>
      <c r="BD43" s="62"/>
      <c r="BE43" s="62"/>
      <c r="BF43" s="60"/>
      <c r="BG43" s="60"/>
      <c r="BH43" s="62"/>
      <c r="BI43" s="62"/>
      <c r="BJ43" s="62"/>
      <c r="BK43" s="62"/>
      <c r="BL43" s="62"/>
      <c r="BM43" s="62"/>
      <c r="BN43" s="60"/>
      <c r="BO43" s="60"/>
      <c r="BP43" s="62"/>
      <c r="BQ43" s="62"/>
      <c r="BR43" s="62"/>
      <c r="BS43" s="62"/>
      <c r="BT43" s="62"/>
      <c r="BU43" s="62"/>
      <c r="BV43" s="60"/>
      <c r="BW43" s="60"/>
      <c r="BX43" s="62"/>
      <c r="BY43" s="62"/>
      <c r="BZ43" s="62"/>
      <c r="CA43" s="62"/>
      <c r="CB43" s="62"/>
      <c r="CC43" s="60"/>
      <c r="CD43" s="76">
        <v>8.5</v>
      </c>
      <c r="CE43" s="81">
        <v>0.0006</v>
      </c>
      <c r="CF43" s="81"/>
      <c r="CG43" s="81"/>
      <c r="CH43" s="81"/>
      <c r="CI43" s="81"/>
      <c r="CJ43" s="76">
        <f>CD43-CE43-CF43-CG43-CH43-CI43</f>
        <v>8.4994</v>
      </c>
      <c r="CK43" s="76">
        <v>95.5</v>
      </c>
      <c r="CL43" s="81">
        <v>0.0061</v>
      </c>
      <c r="CM43" s="81"/>
      <c r="CN43" s="81"/>
      <c r="CO43" s="77">
        <v>0.01</v>
      </c>
      <c r="CP43" s="77">
        <v>0.005</v>
      </c>
      <c r="CQ43" s="81">
        <v>30</v>
      </c>
      <c r="CR43" s="76">
        <f>CK43-CL43-CM43-CN43-CO43-CP43-CQ43</f>
        <v>65.4789</v>
      </c>
      <c r="CS43" s="73">
        <v>7.5</v>
      </c>
      <c r="CT43" s="77">
        <v>0.001</v>
      </c>
      <c r="CU43" s="77"/>
      <c r="CV43" s="81">
        <v>0.0109</v>
      </c>
      <c r="CW43" s="77">
        <v>0.001</v>
      </c>
      <c r="CX43" s="77"/>
      <c r="CY43" s="76">
        <f>CS43-CT43-CU43-CV43-CW43-CX43</f>
        <v>7.487099999999999</v>
      </c>
    </row>
    <row r="44" spans="1:103" s="43" customFormat="1" ht="24.75" customHeight="1">
      <c r="A44" s="52" t="s">
        <v>173</v>
      </c>
      <c r="B44" s="53"/>
      <c r="C44" s="44"/>
      <c r="D44" s="44"/>
      <c r="E44" s="44"/>
      <c r="F44" s="44"/>
      <c r="G44" s="44"/>
      <c r="H44" s="53"/>
      <c r="I44" s="53"/>
      <c r="J44" s="44"/>
      <c r="K44" s="44"/>
      <c r="L44" s="44"/>
      <c r="M44" s="44"/>
      <c r="N44" s="44"/>
      <c r="O44" s="53"/>
      <c r="P44" s="53"/>
      <c r="Q44" s="44"/>
      <c r="R44" s="44"/>
      <c r="S44" s="44"/>
      <c r="T44" s="44"/>
      <c r="U44" s="44"/>
      <c r="V44" s="54"/>
      <c r="W44" s="53"/>
      <c r="X44" s="44"/>
      <c r="Y44" s="44"/>
      <c r="Z44" s="44"/>
      <c r="AA44" s="44"/>
      <c r="AB44" s="44"/>
      <c r="AC44" s="44"/>
      <c r="AD44" s="55"/>
      <c r="AE44" s="53"/>
      <c r="AF44" s="44"/>
      <c r="AG44" s="44"/>
      <c r="AH44" s="44"/>
      <c r="AI44" s="44"/>
      <c r="AJ44" s="44"/>
      <c r="AK44" s="53"/>
      <c r="AL44" s="53"/>
      <c r="AM44" s="44"/>
      <c r="AN44" s="44"/>
      <c r="AO44" s="44"/>
      <c r="AP44" s="44"/>
      <c r="AQ44" s="44"/>
      <c r="AR44" s="53"/>
      <c r="AS44" s="60"/>
      <c r="AT44" s="62"/>
      <c r="AU44" s="62"/>
      <c r="AV44" s="62"/>
      <c r="AW44" s="62"/>
      <c r="AX44" s="63"/>
      <c r="AY44" s="64"/>
      <c r="AZ44" s="60"/>
      <c r="BA44" s="62"/>
      <c r="BB44" s="62"/>
      <c r="BC44" s="62"/>
      <c r="BD44" s="62"/>
      <c r="BE44" s="62"/>
      <c r="BF44" s="60"/>
      <c r="BG44" s="60"/>
      <c r="BH44" s="62"/>
      <c r="BI44" s="62"/>
      <c r="BJ44" s="62"/>
      <c r="BK44" s="62"/>
      <c r="BL44" s="62"/>
      <c r="BM44" s="62"/>
      <c r="BN44" s="60"/>
      <c r="BO44" s="60"/>
      <c r="BP44" s="62"/>
      <c r="BQ44" s="62"/>
      <c r="BR44" s="62"/>
      <c r="BS44" s="62"/>
      <c r="BT44" s="62"/>
      <c r="BU44" s="62"/>
      <c r="BV44" s="60"/>
      <c r="BW44" s="60"/>
      <c r="BX44" s="62"/>
      <c r="BY44" s="62"/>
      <c r="BZ44" s="62"/>
      <c r="CA44" s="62"/>
      <c r="CB44" s="62"/>
      <c r="CC44" s="60"/>
      <c r="CD44" s="64">
        <v>0.06</v>
      </c>
      <c r="CE44" s="62"/>
      <c r="CF44" s="62"/>
      <c r="CG44" s="62"/>
      <c r="CH44" s="62"/>
      <c r="CI44" s="62"/>
      <c r="CJ44" s="64">
        <f>CD44-CE44-CF44-CG44-CH44-CI44</f>
        <v>0.06</v>
      </c>
      <c r="CK44" s="73">
        <v>0.015</v>
      </c>
      <c r="CL44" s="77">
        <v>0.001</v>
      </c>
      <c r="CM44" s="81">
        <v>0.0001</v>
      </c>
      <c r="CN44" s="77"/>
      <c r="CO44" s="77"/>
      <c r="CP44" s="77"/>
      <c r="CQ44" s="77"/>
      <c r="CR44" s="76">
        <f>CK44-CL44-CM44-CN44-CO44-CP44-CQ44</f>
        <v>0.0139</v>
      </c>
      <c r="CS44" s="64"/>
      <c r="CT44" s="62"/>
      <c r="CU44" s="62"/>
      <c r="CV44" s="62"/>
      <c r="CW44" s="62"/>
      <c r="CX44" s="62"/>
      <c r="CY44" s="64"/>
    </row>
    <row r="45" spans="1:103" s="43" customFormat="1" ht="24.75" customHeight="1">
      <c r="A45" s="52" t="s">
        <v>174</v>
      </c>
      <c r="B45" s="53"/>
      <c r="C45" s="44"/>
      <c r="D45" s="44"/>
      <c r="E45" s="44"/>
      <c r="F45" s="44"/>
      <c r="G45" s="44"/>
      <c r="H45" s="53"/>
      <c r="I45" s="53"/>
      <c r="J45" s="44"/>
      <c r="K45" s="44"/>
      <c r="L45" s="44"/>
      <c r="M45" s="44"/>
      <c r="N45" s="44"/>
      <c r="O45" s="53"/>
      <c r="P45" s="53"/>
      <c r="Q45" s="44"/>
      <c r="R45" s="44"/>
      <c r="S45" s="44"/>
      <c r="T45" s="44"/>
      <c r="U45" s="44"/>
      <c r="V45" s="54"/>
      <c r="W45" s="53"/>
      <c r="X45" s="44"/>
      <c r="Y45" s="44"/>
      <c r="Z45" s="44"/>
      <c r="AA45" s="44"/>
      <c r="AB45" s="44"/>
      <c r="AC45" s="44"/>
      <c r="AD45" s="55"/>
      <c r="AE45" s="53"/>
      <c r="AF45" s="44"/>
      <c r="AG45" s="44"/>
      <c r="AH45" s="44"/>
      <c r="AI45" s="44"/>
      <c r="AJ45" s="44"/>
      <c r="AK45" s="53"/>
      <c r="AL45" s="53"/>
      <c r="AM45" s="44"/>
      <c r="AN45" s="44"/>
      <c r="AO45" s="44"/>
      <c r="AP45" s="44"/>
      <c r="AQ45" s="44"/>
      <c r="AR45" s="53"/>
      <c r="AS45" s="60">
        <v>0.2</v>
      </c>
      <c r="AT45" s="62"/>
      <c r="AU45" s="62"/>
      <c r="AV45" s="62"/>
      <c r="AW45" s="62"/>
      <c r="AX45" s="63"/>
      <c r="AY45" s="64">
        <f>AS45-AT45-AU45-AV45-AW45-AX45</f>
        <v>0.2</v>
      </c>
      <c r="AZ45" s="60"/>
      <c r="BA45" s="62"/>
      <c r="BB45" s="62"/>
      <c r="BC45" s="62"/>
      <c r="BD45" s="62"/>
      <c r="BE45" s="62"/>
      <c r="BF45" s="60"/>
      <c r="BG45" s="60"/>
      <c r="BH45" s="62"/>
      <c r="BI45" s="62"/>
      <c r="BJ45" s="62"/>
      <c r="BK45" s="62"/>
      <c r="BL45" s="62"/>
      <c r="BM45" s="62"/>
      <c r="BN45" s="60"/>
      <c r="BO45" s="60"/>
      <c r="BP45" s="62"/>
      <c r="BQ45" s="62"/>
      <c r="BR45" s="62"/>
      <c r="BS45" s="62"/>
      <c r="BT45" s="62"/>
      <c r="BU45" s="62"/>
      <c r="BV45" s="60"/>
      <c r="BW45" s="60"/>
      <c r="BX45" s="62"/>
      <c r="BY45" s="62"/>
      <c r="BZ45" s="62"/>
      <c r="CA45" s="62"/>
      <c r="CB45" s="62"/>
      <c r="CC45" s="60"/>
      <c r="CD45" s="64">
        <v>0.01</v>
      </c>
      <c r="CE45" s="62"/>
      <c r="CF45" s="62"/>
      <c r="CG45" s="62"/>
      <c r="CH45" s="62"/>
      <c r="CI45" s="62"/>
      <c r="CJ45" s="64">
        <f>CD45-CE45-CF45-CG45-CH45-CI45</f>
        <v>0.01</v>
      </c>
      <c r="CK45" s="73">
        <v>0.015</v>
      </c>
      <c r="CL45" s="77">
        <v>0.001</v>
      </c>
      <c r="CM45" s="77"/>
      <c r="CN45" s="77"/>
      <c r="CO45" s="77"/>
      <c r="CP45" s="77"/>
      <c r="CQ45" s="77"/>
      <c r="CR45" s="73">
        <f>CK45-CL45-CM45-CN45-CO45-CP45-CQ45</f>
        <v>0.013999999999999999</v>
      </c>
      <c r="CS45" s="76">
        <v>0.29</v>
      </c>
      <c r="CT45" s="81">
        <v>0.0001</v>
      </c>
      <c r="CU45" s="81"/>
      <c r="CV45" s="81"/>
      <c r="CW45" s="81"/>
      <c r="CX45" s="81"/>
      <c r="CY45" s="76">
        <f>CS45-CT45-CU45-CV45-CW45-CX45</f>
        <v>0.2899</v>
      </c>
    </row>
    <row r="46" spans="1:103" s="43" customFormat="1" ht="24.75" customHeight="1">
      <c r="A46" s="52" t="s">
        <v>175</v>
      </c>
      <c r="B46" s="53"/>
      <c r="C46" s="44"/>
      <c r="D46" s="44"/>
      <c r="E46" s="44"/>
      <c r="F46" s="44"/>
      <c r="G46" s="44"/>
      <c r="H46" s="53"/>
      <c r="I46" s="53"/>
      <c r="J46" s="44"/>
      <c r="K46" s="44"/>
      <c r="L46" s="44"/>
      <c r="M46" s="44"/>
      <c r="N46" s="44"/>
      <c r="O46" s="53"/>
      <c r="P46" s="53"/>
      <c r="Q46" s="44"/>
      <c r="R46" s="44"/>
      <c r="S46" s="44"/>
      <c r="T46" s="44"/>
      <c r="U46" s="44"/>
      <c r="V46" s="54"/>
      <c r="W46" s="53"/>
      <c r="X46" s="44"/>
      <c r="Y46" s="44"/>
      <c r="Z46" s="44"/>
      <c r="AA46" s="44"/>
      <c r="AB46" s="44"/>
      <c r="AC46" s="44"/>
      <c r="AD46" s="55"/>
      <c r="AE46" s="53">
        <v>0.05</v>
      </c>
      <c r="AF46" s="44"/>
      <c r="AG46" s="44"/>
      <c r="AH46" s="44"/>
      <c r="AI46" s="44"/>
      <c r="AJ46" s="44"/>
      <c r="AK46" s="53">
        <f>AE46-AF46-AG46-AH46-AI46-AJ46</f>
        <v>0.05</v>
      </c>
      <c r="AL46" s="53"/>
      <c r="AM46" s="44"/>
      <c r="AN46" s="44"/>
      <c r="AO46" s="44"/>
      <c r="AP46" s="44"/>
      <c r="AQ46" s="44"/>
      <c r="AR46" s="53"/>
      <c r="AS46" s="60"/>
      <c r="AT46" s="62"/>
      <c r="AU46" s="62"/>
      <c r="AV46" s="62"/>
      <c r="AW46" s="62"/>
      <c r="AX46" s="63"/>
      <c r="AY46" s="64"/>
      <c r="AZ46" s="60"/>
      <c r="BA46" s="62"/>
      <c r="BB46" s="62"/>
      <c r="BC46" s="62"/>
      <c r="BD46" s="62"/>
      <c r="BE46" s="62"/>
      <c r="BF46" s="60"/>
      <c r="BG46" s="60"/>
      <c r="BH46" s="62"/>
      <c r="BI46" s="62"/>
      <c r="BJ46" s="62"/>
      <c r="BK46" s="62"/>
      <c r="BL46" s="62"/>
      <c r="BM46" s="62"/>
      <c r="BN46" s="60"/>
      <c r="BO46" s="60"/>
      <c r="BP46" s="62"/>
      <c r="BQ46" s="62"/>
      <c r="BR46" s="62"/>
      <c r="BS46" s="62"/>
      <c r="BT46" s="62"/>
      <c r="BU46" s="62"/>
      <c r="BV46" s="60"/>
      <c r="BW46" s="60"/>
      <c r="BX46" s="62"/>
      <c r="BY46" s="62"/>
      <c r="BZ46" s="62"/>
      <c r="CA46" s="62"/>
      <c r="CB46" s="62"/>
      <c r="CC46" s="60"/>
      <c r="CD46" s="64"/>
      <c r="CE46" s="62"/>
      <c r="CF46" s="62"/>
      <c r="CG46" s="62"/>
      <c r="CH46" s="62"/>
      <c r="CI46" s="62"/>
      <c r="CJ46" s="64"/>
      <c r="CK46" s="80">
        <v>0.11</v>
      </c>
      <c r="CL46" s="83"/>
      <c r="CM46" s="83">
        <v>0.00015</v>
      </c>
      <c r="CN46" s="83"/>
      <c r="CO46" s="83"/>
      <c r="CP46" s="83"/>
      <c r="CQ46" s="83"/>
      <c r="CR46" s="80">
        <f>CK46-CL46-CM46-CN46-CO46-CP46-CQ46</f>
        <v>0.10985</v>
      </c>
      <c r="CS46" s="73">
        <v>0.012</v>
      </c>
      <c r="CT46" s="62"/>
      <c r="CU46" s="62"/>
      <c r="CV46" s="62"/>
      <c r="CW46" s="62"/>
      <c r="CX46" s="62"/>
      <c r="CY46" s="73">
        <f>CS46-CT46-CU46-CV46-CW46-CX46</f>
        <v>0.012</v>
      </c>
    </row>
    <row r="47" spans="1:103" s="43" customFormat="1" ht="24.75" customHeight="1">
      <c r="A47" s="52" t="s">
        <v>176</v>
      </c>
      <c r="B47" s="53"/>
      <c r="C47" s="44"/>
      <c r="D47" s="44"/>
      <c r="E47" s="44"/>
      <c r="F47" s="44"/>
      <c r="G47" s="44"/>
      <c r="H47" s="53"/>
      <c r="I47" s="53"/>
      <c r="J47" s="44"/>
      <c r="K47" s="44"/>
      <c r="L47" s="44"/>
      <c r="M47" s="44"/>
      <c r="N47" s="44"/>
      <c r="O47" s="53"/>
      <c r="P47" s="53">
        <v>0.05</v>
      </c>
      <c r="Q47" s="44"/>
      <c r="R47" s="44"/>
      <c r="S47" s="44"/>
      <c r="T47" s="44"/>
      <c r="U47" s="44"/>
      <c r="V47" s="54">
        <f>P47-Q47-R47-S47-T47-U47</f>
        <v>0.05</v>
      </c>
      <c r="W47" s="61">
        <v>0.01</v>
      </c>
      <c r="X47" s="44"/>
      <c r="Y47" s="44"/>
      <c r="Z47" s="44"/>
      <c r="AA47" s="44"/>
      <c r="AB47" s="44"/>
      <c r="AC47" s="44"/>
      <c r="AD47" s="55">
        <f>W47-X47-Y47-Z47-AA47-AB47-AC47</f>
        <v>0.01</v>
      </c>
      <c r="AE47" s="53"/>
      <c r="AF47" s="44"/>
      <c r="AG47" s="44"/>
      <c r="AH47" s="44"/>
      <c r="AI47" s="44"/>
      <c r="AJ47" s="44"/>
      <c r="AK47" s="53"/>
      <c r="AL47" s="53"/>
      <c r="AM47" s="44"/>
      <c r="AN47" s="44"/>
      <c r="AO47" s="44"/>
      <c r="AP47" s="44"/>
      <c r="AQ47" s="44"/>
      <c r="AR47" s="53"/>
      <c r="AS47" s="60"/>
      <c r="AT47" s="62"/>
      <c r="AU47" s="62"/>
      <c r="AV47" s="62"/>
      <c r="AW47" s="62"/>
      <c r="AX47" s="63"/>
      <c r="AY47" s="64"/>
      <c r="AZ47" s="60"/>
      <c r="BA47" s="62"/>
      <c r="BB47" s="62"/>
      <c r="BC47" s="62"/>
      <c r="BD47" s="62"/>
      <c r="BE47" s="62"/>
      <c r="BF47" s="60"/>
      <c r="BG47" s="60"/>
      <c r="BH47" s="62"/>
      <c r="BI47" s="62"/>
      <c r="BJ47" s="62"/>
      <c r="BK47" s="62"/>
      <c r="BL47" s="62"/>
      <c r="BM47" s="62"/>
      <c r="BN47" s="60"/>
      <c r="BO47" s="60"/>
      <c r="BP47" s="62"/>
      <c r="BQ47" s="62"/>
      <c r="BR47" s="62"/>
      <c r="BS47" s="62"/>
      <c r="BT47" s="62"/>
      <c r="BU47" s="62"/>
      <c r="BV47" s="60"/>
      <c r="BW47" s="60"/>
      <c r="BX47" s="62"/>
      <c r="BY47" s="62"/>
      <c r="BZ47" s="62"/>
      <c r="CA47" s="62"/>
      <c r="CB47" s="62"/>
      <c r="CC47" s="60"/>
      <c r="CD47" s="64"/>
      <c r="CE47" s="62"/>
      <c r="CF47" s="62"/>
      <c r="CG47" s="62"/>
      <c r="CH47" s="62"/>
      <c r="CI47" s="62"/>
      <c r="CJ47" s="64"/>
      <c r="CK47" s="64"/>
      <c r="CL47" s="62"/>
      <c r="CM47" s="62"/>
      <c r="CN47" s="62"/>
      <c r="CO47" s="62"/>
      <c r="CP47" s="62"/>
      <c r="CQ47" s="62"/>
      <c r="CR47" s="64"/>
      <c r="CS47" s="64"/>
      <c r="CT47" s="62"/>
      <c r="CU47" s="62"/>
      <c r="CV47" s="62"/>
      <c r="CW47" s="62"/>
      <c r="CX47" s="62"/>
      <c r="CY47" s="64"/>
    </row>
    <row r="48" spans="1:103" s="43" customFormat="1" ht="24.75" customHeight="1">
      <c r="A48" s="52" t="s">
        <v>177</v>
      </c>
      <c r="B48" s="53"/>
      <c r="C48" s="44"/>
      <c r="D48" s="44"/>
      <c r="E48" s="44"/>
      <c r="F48" s="44"/>
      <c r="G48" s="44"/>
      <c r="H48" s="53"/>
      <c r="I48" s="53"/>
      <c r="J48" s="44"/>
      <c r="K48" s="44"/>
      <c r="L48" s="44"/>
      <c r="M48" s="44"/>
      <c r="N48" s="44"/>
      <c r="O48" s="53"/>
      <c r="P48" s="53"/>
      <c r="Q48" s="44"/>
      <c r="R48" s="44"/>
      <c r="S48" s="44"/>
      <c r="T48" s="44"/>
      <c r="U48" s="44"/>
      <c r="V48" s="54"/>
      <c r="W48" s="53"/>
      <c r="X48" s="44"/>
      <c r="Y48" s="44"/>
      <c r="Z48" s="44"/>
      <c r="AA48" s="44"/>
      <c r="AB48" s="44"/>
      <c r="AC48" s="44"/>
      <c r="AD48" s="55"/>
      <c r="AE48" s="53"/>
      <c r="AF48" s="44"/>
      <c r="AG48" s="44"/>
      <c r="AH48" s="44"/>
      <c r="AI48" s="44"/>
      <c r="AJ48" s="44"/>
      <c r="AK48" s="53"/>
      <c r="AL48" s="53"/>
      <c r="AM48" s="44"/>
      <c r="AN48" s="44"/>
      <c r="AO48" s="44"/>
      <c r="AP48" s="44"/>
      <c r="AQ48" s="44"/>
      <c r="AR48" s="53"/>
      <c r="AS48" s="60"/>
      <c r="AT48" s="62"/>
      <c r="AU48" s="62"/>
      <c r="AV48" s="62"/>
      <c r="AW48" s="62"/>
      <c r="AX48" s="62"/>
      <c r="AY48" s="64"/>
      <c r="AZ48" s="60"/>
      <c r="BA48" s="62"/>
      <c r="BB48" s="62"/>
      <c r="BC48" s="62"/>
      <c r="BD48" s="62"/>
      <c r="BE48" s="62"/>
      <c r="BF48" s="60"/>
      <c r="BG48" s="60"/>
      <c r="BH48" s="62"/>
      <c r="BI48" s="62"/>
      <c r="BJ48" s="62"/>
      <c r="BK48" s="62"/>
      <c r="BL48" s="62"/>
      <c r="BM48" s="62"/>
      <c r="BN48" s="60"/>
      <c r="BO48" s="60"/>
      <c r="BP48" s="62"/>
      <c r="BQ48" s="62"/>
      <c r="BR48" s="62"/>
      <c r="BS48" s="62"/>
      <c r="BT48" s="62"/>
      <c r="BU48" s="62"/>
      <c r="BV48" s="60"/>
      <c r="BW48" s="75">
        <v>0.0392</v>
      </c>
      <c r="BX48" s="81">
        <v>0.001</v>
      </c>
      <c r="BY48" s="81"/>
      <c r="BZ48" s="81"/>
      <c r="CA48" s="81"/>
      <c r="CB48" s="81"/>
      <c r="CC48" s="75">
        <f>BW48-BX48-BY48-BZ48-CA48-CB48</f>
        <v>0.0382</v>
      </c>
      <c r="CD48" s="64"/>
      <c r="CE48" s="62"/>
      <c r="CF48" s="62"/>
      <c r="CG48" s="62"/>
      <c r="CH48" s="62"/>
      <c r="CI48" s="62"/>
      <c r="CJ48" s="64"/>
      <c r="CK48" s="80">
        <v>0.003</v>
      </c>
      <c r="CL48" s="83">
        <v>0.00125</v>
      </c>
      <c r="CM48" s="83"/>
      <c r="CN48" s="83"/>
      <c r="CO48" s="83"/>
      <c r="CP48" s="83"/>
      <c r="CQ48" s="83"/>
      <c r="CR48" s="80">
        <f>CK48-CL48-CM48-CN48-CO48-CP48-CQ48</f>
        <v>0.00175</v>
      </c>
      <c r="CS48" s="64"/>
      <c r="CT48" s="62"/>
      <c r="CU48" s="62"/>
      <c r="CV48" s="62"/>
      <c r="CW48" s="62"/>
      <c r="CX48" s="62"/>
      <c r="CY48" s="64"/>
    </row>
    <row r="49" spans="1:103" s="43" customFormat="1" ht="24.75" customHeight="1">
      <c r="A49" s="52" t="s">
        <v>178</v>
      </c>
      <c r="B49" s="53"/>
      <c r="C49" s="44"/>
      <c r="D49" s="44"/>
      <c r="E49" s="44"/>
      <c r="F49" s="44"/>
      <c r="G49" s="44"/>
      <c r="H49" s="53"/>
      <c r="I49" s="53"/>
      <c r="J49" s="44"/>
      <c r="K49" s="44"/>
      <c r="L49" s="44"/>
      <c r="M49" s="44"/>
      <c r="N49" s="44"/>
      <c r="O49" s="53"/>
      <c r="P49" s="53"/>
      <c r="Q49" s="44"/>
      <c r="R49" s="44"/>
      <c r="S49" s="44"/>
      <c r="T49" s="44"/>
      <c r="U49" s="44"/>
      <c r="V49" s="54"/>
      <c r="W49" s="53"/>
      <c r="X49" s="44"/>
      <c r="Y49" s="44"/>
      <c r="Z49" s="44"/>
      <c r="AA49" s="44"/>
      <c r="AB49" s="44"/>
      <c r="AC49" s="44"/>
      <c r="AD49" s="55"/>
      <c r="AE49" s="53"/>
      <c r="AF49" s="44"/>
      <c r="AG49" s="44"/>
      <c r="AH49" s="44"/>
      <c r="AI49" s="44"/>
      <c r="AJ49" s="44"/>
      <c r="AK49" s="53"/>
      <c r="AL49" s="53"/>
      <c r="AM49" s="44"/>
      <c r="AN49" s="44"/>
      <c r="AO49" s="44"/>
      <c r="AP49" s="44"/>
      <c r="AQ49" s="44"/>
      <c r="AR49" s="53"/>
      <c r="AS49" s="60"/>
      <c r="AT49" s="62"/>
      <c r="AU49" s="62"/>
      <c r="AV49" s="62"/>
      <c r="AW49" s="62"/>
      <c r="AX49" s="63"/>
      <c r="AY49" s="64"/>
      <c r="AZ49" s="60"/>
      <c r="BA49" s="62"/>
      <c r="BB49" s="62"/>
      <c r="BC49" s="62"/>
      <c r="BD49" s="62"/>
      <c r="BE49" s="62"/>
      <c r="BF49" s="60"/>
      <c r="BG49" s="60"/>
      <c r="BH49" s="62"/>
      <c r="BI49" s="62"/>
      <c r="BJ49" s="62"/>
      <c r="BK49" s="62"/>
      <c r="BL49" s="62"/>
      <c r="BM49" s="62"/>
      <c r="BN49" s="60"/>
      <c r="BO49" s="60"/>
      <c r="BP49" s="62"/>
      <c r="BQ49" s="62"/>
      <c r="BR49" s="62"/>
      <c r="BS49" s="62"/>
      <c r="BT49" s="62"/>
      <c r="BU49" s="62"/>
      <c r="BV49" s="60"/>
      <c r="BW49" s="61">
        <v>0.015</v>
      </c>
      <c r="BX49" s="77">
        <v>0.001</v>
      </c>
      <c r="BY49" s="77"/>
      <c r="BZ49" s="77"/>
      <c r="CA49" s="77"/>
      <c r="CB49" s="77"/>
      <c r="CC49" s="61">
        <f>BW49-BX49-BY49-BZ49-CA49-CB49</f>
        <v>0.013999999999999999</v>
      </c>
      <c r="CD49" s="64"/>
      <c r="CE49" s="62"/>
      <c r="CF49" s="62"/>
      <c r="CG49" s="62"/>
      <c r="CH49" s="62"/>
      <c r="CI49" s="62"/>
      <c r="CJ49" s="64"/>
      <c r="CK49" s="64"/>
      <c r="CL49" s="77"/>
      <c r="CM49" s="77"/>
      <c r="CN49" s="77"/>
      <c r="CO49" s="77"/>
      <c r="CP49" s="77"/>
      <c r="CQ49" s="77"/>
      <c r="CR49" s="73"/>
      <c r="CS49" s="64"/>
      <c r="CT49" s="62"/>
      <c r="CU49" s="62"/>
      <c r="CV49" s="62"/>
      <c r="CW49" s="62"/>
      <c r="CX49" s="62"/>
      <c r="CY49" s="64"/>
    </row>
    <row r="50" spans="1:103" s="43" customFormat="1" ht="24.75" customHeight="1">
      <c r="A50" s="52" t="s">
        <v>179</v>
      </c>
      <c r="B50" s="53"/>
      <c r="C50" s="44"/>
      <c r="D50" s="44"/>
      <c r="E50" s="44"/>
      <c r="F50" s="44"/>
      <c r="G50" s="44"/>
      <c r="H50" s="53"/>
      <c r="I50" s="53"/>
      <c r="J50" s="44"/>
      <c r="K50" s="44"/>
      <c r="L50" s="44"/>
      <c r="M50" s="44"/>
      <c r="N50" s="44"/>
      <c r="O50" s="53"/>
      <c r="P50" s="53"/>
      <c r="Q50" s="44"/>
      <c r="R50" s="44"/>
      <c r="S50" s="44"/>
      <c r="T50" s="44"/>
      <c r="U50" s="44"/>
      <c r="V50" s="54"/>
      <c r="W50" s="53"/>
      <c r="X50" s="44"/>
      <c r="Y50" s="44"/>
      <c r="Z50" s="44"/>
      <c r="AA50" s="44"/>
      <c r="AB50" s="44"/>
      <c r="AC50" s="44"/>
      <c r="AD50" s="55"/>
      <c r="AE50" s="53"/>
      <c r="AF50" s="44"/>
      <c r="AG50" s="44"/>
      <c r="AH50" s="44"/>
      <c r="AI50" s="44"/>
      <c r="AJ50" s="44"/>
      <c r="AK50" s="53"/>
      <c r="AL50" s="53"/>
      <c r="AM50" s="44"/>
      <c r="AN50" s="44"/>
      <c r="AO50" s="44"/>
      <c r="AP50" s="44"/>
      <c r="AQ50" s="44"/>
      <c r="AR50" s="53"/>
      <c r="AS50" s="60"/>
      <c r="AT50" s="62"/>
      <c r="AU50" s="62"/>
      <c r="AV50" s="62"/>
      <c r="AW50" s="62"/>
      <c r="AX50" s="62"/>
      <c r="AY50" s="64"/>
      <c r="AZ50" s="60"/>
      <c r="BA50" s="62"/>
      <c r="BB50" s="62"/>
      <c r="BC50" s="62"/>
      <c r="BD50" s="62"/>
      <c r="BE50" s="62"/>
      <c r="BF50" s="60"/>
      <c r="BG50" s="60"/>
      <c r="BH50" s="62"/>
      <c r="BI50" s="62"/>
      <c r="BJ50" s="62"/>
      <c r="BK50" s="62"/>
      <c r="BL50" s="62"/>
      <c r="BM50" s="62"/>
      <c r="BN50" s="60"/>
      <c r="BO50" s="60"/>
      <c r="BP50" s="62"/>
      <c r="BQ50" s="62"/>
      <c r="BR50" s="62"/>
      <c r="BS50" s="62"/>
      <c r="BT50" s="62"/>
      <c r="BU50" s="62"/>
      <c r="BV50" s="60"/>
      <c r="BW50" s="60"/>
      <c r="BX50" s="62"/>
      <c r="BY50" s="62"/>
      <c r="BZ50" s="62"/>
      <c r="CA50" s="62"/>
      <c r="CB50" s="62"/>
      <c r="CC50" s="60"/>
      <c r="CD50" s="64"/>
      <c r="CE50" s="62"/>
      <c r="CF50" s="62"/>
      <c r="CG50" s="62"/>
      <c r="CH50" s="62"/>
      <c r="CI50" s="62"/>
      <c r="CJ50" s="64"/>
      <c r="CK50" s="80">
        <v>0.6</v>
      </c>
      <c r="CL50" s="83">
        <v>5E-05</v>
      </c>
      <c r="CM50" s="83">
        <v>0.0001</v>
      </c>
      <c r="CN50" s="83"/>
      <c r="CO50" s="83"/>
      <c r="CP50" s="83"/>
      <c r="CQ50" s="83"/>
      <c r="CR50" s="80">
        <f>CK50-CL50-CM50-CN50-CO50-CP50-CQ50</f>
        <v>0.59985</v>
      </c>
      <c r="CS50" s="73">
        <v>0.099</v>
      </c>
      <c r="CT50" s="77">
        <v>0.005</v>
      </c>
      <c r="CU50" s="77"/>
      <c r="CV50" s="77"/>
      <c r="CW50" s="77"/>
      <c r="CX50" s="77"/>
      <c r="CY50" s="73">
        <f>CS50-CT50-CU50-CV50-CW50-CX50</f>
        <v>0.094</v>
      </c>
    </row>
    <row r="51" spans="1:103" s="43" customFormat="1" ht="24.75" customHeight="1">
      <c r="A51" s="52" t="s">
        <v>180</v>
      </c>
      <c r="B51" s="53"/>
      <c r="C51" s="44"/>
      <c r="D51" s="44"/>
      <c r="E51" s="44"/>
      <c r="F51" s="44"/>
      <c r="G51" s="44"/>
      <c r="H51" s="53"/>
      <c r="I51" s="53"/>
      <c r="J51" s="44"/>
      <c r="K51" s="44"/>
      <c r="L51" s="44"/>
      <c r="M51" s="44"/>
      <c r="N51" s="44"/>
      <c r="O51" s="53"/>
      <c r="P51" s="53"/>
      <c r="Q51" s="44"/>
      <c r="R51" s="44"/>
      <c r="S51" s="44"/>
      <c r="T51" s="44"/>
      <c r="U51" s="44"/>
      <c r="V51" s="54"/>
      <c r="W51" s="53"/>
      <c r="X51" s="44"/>
      <c r="Y51" s="44"/>
      <c r="Z51" s="44"/>
      <c r="AA51" s="44"/>
      <c r="AB51" s="44"/>
      <c r="AC51" s="44"/>
      <c r="AD51" s="55"/>
      <c r="AE51" s="53"/>
      <c r="AF51" s="44"/>
      <c r="AG51" s="44"/>
      <c r="AH51" s="44"/>
      <c r="AI51" s="44"/>
      <c r="AJ51" s="44"/>
      <c r="AK51" s="53"/>
      <c r="AL51" s="53"/>
      <c r="AM51" s="44"/>
      <c r="AN51" s="44"/>
      <c r="AO51" s="44"/>
      <c r="AP51" s="44"/>
      <c r="AQ51" s="44"/>
      <c r="AR51" s="53"/>
      <c r="AS51" s="60"/>
      <c r="AT51" s="62"/>
      <c r="AU51" s="62"/>
      <c r="AV51" s="62"/>
      <c r="AW51" s="62"/>
      <c r="AX51" s="62"/>
      <c r="AY51" s="64"/>
      <c r="AZ51" s="60"/>
      <c r="BA51" s="62"/>
      <c r="BB51" s="62"/>
      <c r="BC51" s="62"/>
      <c r="BD51" s="62"/>
      <c r="BE51" s="62"/>
      <c r="BF51" s="60"/>
      <c r="BG51" s="60"/>
      <c r="BH51" s="62"/>
      <c r="BI51" s="62"/>
      <c r="BJ51" s="62"/>
      <c r="BK51" s="62"/>
      <c r="BL51" s="62"/>
      <c r="BM51" s="62"/>
      <c r="BN51" s="60"/>
      <c r="BO51" s="60"/>
      <c r="BP51" s="62"/>
      <c r="BQ51" s="62"/>
      <c r="BR51" s="62"/>
      <c r="BS51" s="62"/>
      <c r="BT51" s="62"/>
      <c r="BU51" s="62"/>
      <c r="BV51" s="60"/>
      <c r="BW51" s="60"/>
      <c r="BX51" s="62"/>
      <c r="BY51" s="62"/>
      <c r="BZ51" s="62"/>
      <c r="CA51" s="62"/>
      <c r="CB51" s="62"/>
      <c r="CC51" s="60"/>
      <c r="CD51" s="64"/>
      <c r="CE51" s="62"/>
      <c r="CF51" s="62"/>
      <c r="CG51" s="62"/>
      <c r="CH51" s="62"/>
      <c r="CI51" s="62"/>
      <c r="CJ51" s="64"/>
      <c r="CK51" s="76">
        <v>0.05</v>
      </c>
      <c r="CL51" s="81">
        <v>0.0012</v>
      </c>
      <c r="CM51" s="81">
        <v>0.0001</v>
      </c>
      <c r="CN51" s="81"/>
      <c r="CO51" s="81"/>
      <c r="CP51" s="81"/>
      <c r="CQ51" s="81"/>
      <c r="CR51" s="79">
        <f>CK51-CL51-CM51-CN51-CO51-CP51-CQ51</f>
        <v>0.0487</v>
      </c>
      <c r="CS51" s="64"/>
      <c r="CT51" s="62"/>
      <c r="CU51" s="62"/>
      <c r="CV51" s="62"/>
      <c r="CW51" s="62"/>
      <c r="CX51" s="62"/>
      <c r="CY51" s="64"/>
    </row>
    <row r="52" spans="1:103" s="43" customFormat="1" ht="24.75" customHeight="1">
      <c r="A52" s="52" t="s">
        <v>142</v>
      </c>
      <c r="B52" s="53"/>
      <c r="C52" s="44"/>
      <c r="D52" s="44"/>
      <c r="E52" s="44"/>
      <c r="F52" s="44"/>
      <c r="G52" s="44"/>
      <c r="H52" s="53"/>
      <c r="I52" s="53"/>
      <c r="J52" s="44"/>
      <c r="K52" s="44"/>
      <c r="L52" s="44"/>
      <c r="M52" s="44"/>
      <c r="N52" s="44"/>
      <c r="O52" s="53"/>
      <c r="P52" s="53"/>
      <c r="Q52" s="44"/>
      <c r="R52" s="44"/>
      <c r="S52" s="44"/>
      <c r="T52" s="44"/>
      <c r="U52" s="44"/>
      <c r="V52" s="54"/>
      <c r="W52" s="53"/>
      <c r="X52" s="44"/>
      <c r="Y52" s="44"/>
      <c r="Z52" s="44"/>
      <c r="AA52" s="44"/>
      <c r="AB52" s="44"/>
      <c r="AC52" s="44"/>
      <c r="AD52" s="55"/>
      <c r="AE52" s="53"/>
      <c r="AF52" s="44"/>
      <c r="AG52" s="44"/>
      <c r="AH52" s="44"/>
      <c r="AI52" s="44"/>
      <c r="AJ52" s="44"/>
      <c r="AK52" s="53"/>
      <c r="AL52" s="53"/>
      <c r="AM52" s="44"/>
      <c r="AN52" s="44"/>
      <c r="AO52" s="44"/>
      <c r="AP52" s="44"/>
      <c r="AQ52" s="44"/>
      <c r="AR52" s="53"/>
      <c r="AS52" s="61">
        <v>0.1325</v>
      </c>
      <c r="AT52" s="77">
        <v>0.001</v>
      </c>
      <c r="AU52" s="77"/>
      <c r="AV52" s="77"/>
      <c r="AW52" s="77"/>
      <c r="AX52" s="77"/>
      <c r="AY52" s="73">
        <f>AS52-AT52-AU52-AV52-AW52-AX52</f>
        <v>0.1315</v>
      </c>
      <c r="AZ52" s="60"/>
      <c r="BA52" s="62"/>
      <c r="BB52" s="62"/>
      <c r="BC52" s="62"/>
      <c r="BD52" s="62"/>
      <c r="BE52" s="62"/>
      <c r="BF52" s="60"/>
      <c r="BG52" s="60"/>
      <c r="BH52" s="62"/>
      <c r="BI52" s="62"/>
      <c r="BJ52" s="62"/>
      <c r="BK52" s="62"/>
      <c r="BL52" s="62"/>
      <c r="BM52" s="62"/>
      <c r="BN52" s="60"/>
      <c r="BO52" s="60"/>
      <c r="BP52" s="62"/>
      <c r="BQ52" s="62"/>
      <c r="BR52" s="62"/>
      <c r="BS52" s="62"/>
      <c r="BT52" s="62"/>
      <c r="BU52" s="62"/>
      <c r="BV52" s="60"/>
      <c r="BW52" s="61">
        <v>0.5</v>
      </c>
      <c r="BX52" s="77">
        <v>0.001</v>
      </c>
      <c r="BY52" s="77"/>
      <c r="BZ52" s="77"/>
      <c r="CA52" s="77"/>
      <c r="CB52" s="77"/>
      <c r="CC52" s="61">
        <f>BW52-BX52-BY52-BZ52-CA52-CB52</f>
        <v>0.499</v>
      </c>
      <c r="CD52" s="64"/>
      <c r="CE52" s="62"/>
      <c r="CF52" s="62"/>
      <c r="CG52" s="62"/>
      <c r="CH52" s="62"/>
      <c r="CI52" s="62"/>
      <c r="CJ52" s="64"/>
      <c r="CK52" s="64"/>
      <c r="CL52" s="62"/>
      <c r="CM52" s="62"/>
      <c r="CN52" s="62"/>
      <c r="CO52" s="62"/>
      <c r="CP52" s="62"/>
      <c r="CQ52" s="62"/>
      <c r="CR52" s="64"/>
      <c r="CS52" s="64"/>
      <c r="CT52" s="62"/>
      <c r="CU52" s="62"/>
      <c r="CV52" s="62"/>
      <c r="CW52" s="62"/>
      <c r="CX52" s="62"/>
      <c r="CY52" s="64"/>
    </row>
    <row r="53" spans="1:103" s="43" customFormat="1" ht="24.75" customHeight="1">
      <c r="A53" s="103" t="s">
        <v>221</v>
      </c>
      <c r="B53" s="53"/>
      <c r="C53" s="44"/>
      <c r="D53" s="44"/>
      <c r="E53" s="44"/>
      <c r="F53" s="44"/>
      <c r="G53" s="44"/>
      <c r="H53" s="53"/>
      <c r="I53" s="53"/>
      <c r="J53" s="44"/>
      <c r="K53" s="44"/>
      <c r="L53" s="44"/>
      <c r="M53" s="44"/>
      <c r="N53" s="44"/>
      <c r="O53" s="53"/>
      <c r="P53" s="53"/>
      <c r="Q53" s="44"/>
      <c r="R53" s="44"/>
      <c r="S53" s="44"/>
      <c r="T53" s="44"/>
      <c r="U53" s="44"/>
      <c r="V53" s="54"/>
      <c r="W53" s="61">
        <v>0.03</v>
      </c>
      <c r="X53" s="77"/>
      <c r="Y53" s="44"/>
      <c r="Z53" s="44"/>
      <c r="AA53" s="44"/>
      <c r="AB53" s="44"/>
      <c r="AC53" s="44"/>
      <c r="AD53" s="55">
        <f>W53-X53-Y53-Z53-AA53-AB53-AC53</f>
        <v>0.03</v>
      </c>
      <c r="AE53" s="53"/>
      <c r="AF53" s="44"/>
      <c r="AG53" s="44"/>
      <c r="AH53" s="44"/>
      <c r="AI53" s="44"/>
      <c r="AJ53" s="44"/>
      <c r="AK53" s="53"/>
      <c r="AL53" s="53"/>
      <c r="AM53" s="44"/>
      <c r="AN53" s="44"/>
      <c r="AO53" s="44"/>
      <c r="AP53" s="44"/>
      <c r="AQ53" s="44"/>
      <c r="AR53" s="53"/>
      <c r="AS53" s="60"/>
      <c r="AT53" s="62"/>
      <c r="AU53" s="62"/>
      <c r="AV53" s="62"/>
      <c r="AW53" s="62"/>
      <c r="AX53" s="62"/>
      <c r="AY53" s="64"/>
      <c r="AZ53" s="60"/>
      <c r="BA53" s="62"/>
      <c r="BB53" s="62"/>
      <c r="BC53" s="62"/>
      <c r="BD53" s="62"/>
      <c r="BE53" s="62"/>
      <c r="BF53" s="60"/>
      <c r="BG53" s="60"/>
      <c r="BH53" s="62"/>
      <c r="BI53" s="62"/>
      <c r="BJ53" s="62"/>
      <c r="BK53" s="62"/>
      <c r="BL53" s="62"/>
      <c r="BM53" s="62"/>
      <c r="BN53" s="60"/>
      <c r="BO53" s="60"/>
      <c r="BP53" s="62"/>
      <c r="BQ53" s="62"/>
      <c r="BR53" s="62"/>
      <c r="BS53" s="62"/>
      <c r="BT53" s="62"/>
      <c r="BU53" s="62"/>
      <c r="BV53" s="60"/>
      <c r="BW53" s="60"/>
      <c r="BX53" s="62"/>
      <c r="BY53" s="62"/>
      <c r="BZ53" s="62"/>
      <c r="CA53" s="62"/>
      <c r="CB53" s="62"/>
      <c r="CC53" s="60"/>
      <c r="CD53" s="64"/>
      <c r="CE53" s="62"/>
      <c r="CF53" s="62"/>
      <c r="CG53" s="62"/>
      <c r="CH53" s="62"/>
      <c r="CI53" s="62"/>
      <c r="CJ53" s="64"/>
      <c r="CK53" s="64"/>
      <c r="CL53" s="62"/>
      <c r="CM53" s="62"/>
      <c r="CN53" s="62"/>
      <c r="CO53" s="62"/>
      <c r="CP53" s="62"/>
      <c r="CQ53" s="62"/>
      <c r="CR53" s="64"/>
      <c r="CS53" s="64"/>
      <c r="CT53" s="62"/>
      <c r="CU53" s="62"/>
      <c r="CV53" s="62"/>
      <c r="CW53" s="62"/>
      <c r="CX53" s="62"/>
      <c r="CY53" s="64"/>
    </row>
    <row r="54" spans="1:103" s="43" customFormat="1" ht="52.5" customHeight="1">
      <c r="A54" s="52" t="s">
        <v>222</v>
      </c>
      <c r="B54" s="53"/>
      <c r="C54" s="44"/>
      <c r="D54" s="44"/>
      <c r="E54" s="44"/>
      <c r="F54" s="44"/>
      <c r="G54" s="44"/>
      <c r="H54" s="53"/>
      <c r="I54" s="53"/>
      <c r="J54" s="44"/>
      <c r="K54" s="44"/>
      <c r="L54" s="44"/>
      <c r="M54" s="44"/>
      <c r="N54" s="44"/>
      <c r="O54" s="53"/>
      <c r="P54" s="53"/>
      <c r="Q54" s="44"/>
      <c r="R54" s="44"/>
      <c r="S54" s="44"/>
      <c r="T54" s="44"/>
      <c r="U54" s="44"/>
      <c r="V54" s="54"/>
      <c r="W54" s="53"/>
      <c r="X54" s="44"/>
      <c r="Y54" s="44"/>
      <c r="Z54" s="44"/>
      <c r="AA54" s="44"/>
      <c r="AB54" s="44"/>
      <c r="AC54" s="44"/>
      <c r="AD54" s="55"/>
      <c r="AE54" s="53"/>
      <c r="AF54" s="44"/>
      <c r="AG54" s="44"/>
      <c r="AH54" s="44"/>
      <c r="AI54" s="44"/>
      <c r="AJ54" s="44"/>
      <c r="AK54" s="53"/>
      <c r="AL54" s="53"/>
      <c r="AM54" s="44"/>
      <c r="AN54" s="44"/>
      <c r="AO54" s="44"/>
      <c r="AP54" s="44"/>
      <c r="AQ54" s="44"/>
      <c r="AR54" s="53"/>
      <c r="AS54" s="60"/>
      <c r="AT54" s="62"/>
      <c r="AU54" s="62"/>
      <c r="AV54" s="62"/>
      <c r="AW54" s="62"/>
      <c r="AX54" s="62"/>
      <c r="AY54" s="64"/>
      <c r="AZ54" s="61">
        <v>0.11</v>
      </c>
      <c r="BA54" s="77">
        <v>0.001</v>
      </c>
      <c r="BB54" s="77"/>
      <c r="BC54" s="77"/>
      <c r="BD54" s="77"/>
      <c r="BE54" s="77"/>
      <c r="BF54" s="61">
        <f>AZ54-BA54-BB54-BC54-BD54-BE54</f>
        <v>0.109</v>
      </c>
      <c r="BG54" s="61">
        <v>0.02</v>
      </c>
      <c r="BH54" s="77">
        <v>0.001</v>
      </c>
      <c r="BI54" s="77"/>
      <c r="BJ54" s="77"/>
      <c r="BK54" s="77"/>
      <c r="BL54" s="77"/>
      <c r="BM54" s="77"/>
      <c r="BN54" s="61">
        <f>BG54-BH54-BI54-BJ54-BK54-BL54-BM54</f>
        <v>0.019</v>
      </c>
      <c r="BO54" s="60"/>
      <c r="BP54" s="62"/>
      <c r="BQ54" s="62"/>
      <c r="BR54" s="62"/>
      <c r="BS54" s="62"/>
      <c r="BT54" s="62"/>
      <c r="BU54" s="62"/>
      <c r="BV54" s="60"/>
      <c r="BW54" s="60"/>
      <c r="BX54" s="62"/>
      <c r="BY54" s="62"/>
      <c r="BZ54" s="62"/>
      <c r="CA54" s="62"/>
      <c r="CB54" s="62"/>
      <c r="CC54" s="60"/>
      <c r="CD54" s="64"/>
      <c r="CE54" s="62"/>
      <c r="CF54" s="62"/>
      <c r="CG54" s="62"/>
      <c r="CH54" s="62"/>
      <c r="CI54" s="62"/>
      <c r="CJ54" s="64"/>
      <c r="CK54" s="76">
        <v>0.017</v>
      </c>
      <c r="CL54" s="81">
        <v>0.0002</v>
      </c>
      <c r="CM54" s="81"/>
      <c r="CN54" s="81"/>
      <c r="CO54" s="81"/>
      <c r="CP54" s="81"/>
      <c r="CQ54" s="81"/>
      <c r="CR54" s="76">
        <f>CK54-CL54-CM54-CN54-CO54-CP54-CQ54</f>
        <v>0.016800000000000002</v>
      </c>
      <c r="CS54" s="73">
        <v>0.006</v>
      </c>
      <c r="CT54" s="62"/>
      <c r="CU54" s="62"/>
      <c r="CV54" s="62"/>
      <c r="CW54" s="62"/>
      <c r="CX54" s="62"/>
      <c r="CY54" s="73">
        <f>CS54-CT54-CU54-CV54-CW54-CX54</f>
        <v>0.006</v>
      </c>
    </row>
    <row r="55" spans="1:103" s="47" customFormat="1" ht="24.75" customHeight="1">
      <c r="A55" s="52" t="s">
        <v>140</v>
      </c>
      <c r="B55" s="53"/>
      <c r="C55" s="44"/>
      <c r="D55" s="44"/>
      <c r="E55" s="44"/>
      <c r="F55" s="44"/>
      <c r="G55" s="44"/>
      <c r="H55" s="53"/>
      <c r="I55" s="53"/>
      <c r="J55" s="44"/>
      <c r="K55" s="44"/>
      <c r="L55" s="44"/>
      <c r="M55" s="44"/>
      <c r="N55" s="44"/>
      <c r="O55" s="53"/>
      <c r="P55" s="53"/>
      <c r="Q55" s="44"/>
      <c r="R55" s="44"/>
      <c r="S55" s="44"/>
      <c r="T55" s="44"/>
      <c r="U55" s="44"/>
      <c r="V55" s="54"/>
      <c r="W55" s="53"/>
      <c r="X55" s="44"/>
      <c r="Y55" s="44"/>
      <c r="Z55" s="44"/>
      <c r="AA55" s="44"/>
      <c r="AB55" s="44"/>
      <c r="AC55" s="44"/>
      <c r="AD55" s="55"/>
      <c r="AE55" s="53"/>
      <c r="AF55" s="44"/>
      <c r="AG55" s="44"/>
      <c r="AH55" s="44"/>
      <c r="AI55" s="44"/>
      <c r="AJ55" s="44"/>
      <c r="AK55" s="53"/>
      <c r="AL55" s="53"/>
      <c r="AM55" s="44"/>
      <c r="AN55" s="44"/>
      <c r="AO55" s="44"/>
      <c r="AP55" s="44"/>
      <c r="AQ55" s="44"/>
      <c r="AR55" s="53"/>
      <c r="AS55" s="60"/>
      <c r="AT55" s="62"/>
      <c r="AU55" s="62"/>
      <c r="AV55" s="62"/>
      <c r="AW55" s="62"/>
      <c r="AX55" s="62"/>
      <c r="AY55" s="64"/>
      <c r="AZ55" s="60"/>
      <c r="BA55" s="62"/>
      <c r="BB55" s="62"/>
      <c r="BC55" s="62"/>
      <c r="BD55" s="62"/>
      <c r="BE55" s="62"/>
      <c r="BF55" s="60"/>
      <c r="BG55" s="60"/>
      <c r="BH55" s="62"/>
      <c r="BI55" s="62"/>
      <c r="BJ55" s="62"/>
      <c r="BK55" s="62"/>
      <c r="BL55" s="62"/>
      <c r="BM55" s="62"/>
      <c r="BN55" s="60"/>
      <c r="BO55" s="60"/>
      <c r="BP55" s="62"/>
      <c r="BQ55" s="62"/>
      <c r="BR55" s="62"/>
      <c r="BS55" s="62"/>
      <c r="BT55" s="62"/>
      <c r="BU55" s="62"/>
      <c r="BV55" s="60"/>
      <c r="BW55" s="60"/>
      <c r="BX55" s="62"/>
      <c r="BY55" s="62"/>
      <c r="BZ55" s="62"/>
      <c r="CA55" s="62"/>
      <c r="CB55" s="62"/>
      <c r="CC55" s="60"/>
      <c r="CD55" s="64"/>
      <c r="CE55" s="62"/>
      <c r="CF55" s="62"/>
      <c r="CG55" s="62"/>
      <c r="CH55" s="62"/>
      <c r="CI55" s="62"/>
      <c r="CJ55" s="64"/>
      <c r="CK55" s="80">
        <v>0.01</v>
      </c>
      <c r="CL55" s="83">
        <v>0.00179</v>
      </c>
      <c r="CM55" s="83">
        <v>1E-05</v>
      </c>
      <c r="CN55" s="83"/>
      <c r="CO55" s="83"/>
      <c r="CP55" s="83"/>
      <c r="CQ55" s="83"/>
      <c r="CR55" s="80">
        <f>CK55-CL55-CM55-CN55-CO55-CP55-CQ55</f>
        <v>0.0082</v>
      </c>
      <c r="CS55" s="64"/>
      <c r="CT55" s="62"/>
      <c r="CU55" s="62"/>
      <c r="CV55" s="62"/>
      <c r="CW55" s="62"/>
      <c r="CX55" s="62"/>
      <c r="CY55" s="64"/>
    </row>
    <row r="56" spans="1:103" s="43" customFormat="1" ht="24.75" customHeight="1">
      <c r="A56" s="52" t="s">
        <v>138</v>
      </c>
      <c r="B56" s="53"/>
      <c r="C56" s="44"/>
      <c r="D56" s="44"/>
      <c r="E56" s="44"/>
      <c r="F56" s="44"/>
      <c r="G56" s="44"/>
      <c r="H56" s="53"/>
      <c r="I56" s="53"/>
      <c r="J56" s="44"/>
      <c r="K56" s="44"/>
      <c r="L56" s="44"/>
      <c r="M56" s="44"/>
      <c r="N56" s="44"/>
      <c r="O56" s="53"/>
      <c r="P56" s="53"/>
      <c r="Q56" s="44"/>
      <c r="R56" s="44"/>
      <c r="S56" s="44"/>
      <c r="T56" s="44"/>
      <c r="U56" s="44"/>
      <c r="V56" s="54"/>
      <c r="W56" s="53"/>
      <c r="X56" s="44"/>
      <c r="Y56" s="44"/>
      <c r="Z56" s="44"/>
      <c r="AA56" s="44"/>
      <c r="AB56" s="44"/>
      <c r="AC56" s="44"/>
      <c r="AD56" s="55"/>
      <c r="AE56" s="53">
        <v>0.052</v>
      </c>
      <c r="AF56" s="44">
        <v>0.001</v>
      </c>
      <c r="AG56" s="44"/>
      <c r="AH56" s="44"/>
      <c r="AI56" s="44"/>
      <c r="AJ56" s="44"/>
      <c r="AK56" s="53">
        <f>AE56-AF56-AG56-AH56-AI56-AJ56</f>
        <v>0.051</v>
      </c>
      <c r="AL56" s="53"/>
      <c r="AM56" s="44"/>
      <c r="AN56" s="44"/>
      <c r="AO56" s="44"/>
      <c r="AP56" s="44"/>
      <c r="AQ56" s="44"/>
      <c r="AR56" s="53"/>
      <c r="AS56" s="60"/>
      <c r="AT56" s="62"/>
      <c r="AU56" s="62"/>
      <c r="AV56" s="62"/>
      <c r="AW56" s="62"/>
      <c r="AX56" s="62"/>
      <c r="AY56" s="64"/>
      <c r="AZ56" s="61">
        <v>0.2</v>
      </c>
      <c r="BA56" s="77">
        <v>0.001</v>
      </c>
      <c r="BB56" s="77"/>
      <c r="BC56" s="77"/>
      <c r="BD56" s="77"/>
      <c r="BE56" s="77"/>
      <c r="BF56" s="61">
        <f>AZ56-BA56-BB56-BC56-BD56-BE56</f>
        <v>0.199</v>
      </c>
      <c r="BG56" s="60"/>
      <c r="BH56" s="62"/>
      <c r="BI56" s="62"/>
      <c r="BJ56" s="62"/>
      <c r="BK56" s="62"/>
      <c r="BL56" s="62"/>
      <c r="BM56" s="62"/>
      <c r="BN56" s="60"/>
      <c r="BO56" s="60"/>
      <c r="BP56" s="62"/>
      <c r="BQ56" s="62"/>
      <c r="BR56" s="62"/>
      <c r="BS56" s="62"/>
      <c r="BT56" s="62"/>
      <c r="BU56" s="62"/>
      <c r="BV56" s="60"/>
      <c r="BW56" s="60"/>
      <c r="BX56" s="62"/>
      <c r="BY56" s="62"/>
      <c r="BZ56" s="62"/>
      <c r="CA56" s="62"/>
      <c r="CB56" s="62"/>
      <c r="CC56" s="60"/>
      <c r="CD56" s="64"/>
      <c r="CE56" s="62"/>
      <c r="CF56" s="62"/>
      <c r="CG56" s="62"/>
      <c r="CH56" s="62"/>
      <c r="CI56" s="62"/>
      <c r="CJ56" s="64"/>
      <c r="CK56" s="64"/>
      <c r="CL56" s="62"/>
      <c r="CM56" s="62"/>
      <c r="CN56" s="62"/>
      <c r="CO56" s="62"/>
      <c r="CP56" s="62"/>
      <c r="CQ56" s="62"/>
      <c r="CR56" s="64"/>
      <c r="CS56" s="64"/>
      <c r="CT56" s="62"/>
      <c r="CU56" s="62"/>
      <c r="CV56" s="62"/>
      <c r="CW56" s="62"/>
      <c r="CX56" s="62"/>
      <c r="CY56" s="64"/>
    </row>
    <row r="57" spans="1:103" s="43" customFormat="1" ht="24.75" customHeight="1">
      <c r="A57" s="52" t="s">
        <v>137</v>
      </c>
      <c r="B57" s="53"/>
      <c r="C57" s="44"/>
      <c r="D57" s="44"/>
      <c r="E57" s="44"/>
      <c r="F57" s="44"/>
      <c r="G57" s="44"/>
      <c r="H57" s="53"/>
      <c r="I57" s="53"/>
      <c r="J57" s="44"/>
      <c r="K57" s="44"/>
      <c r="L57" s="44"/>
      <c r="M57" s="44"/>
      <c r="N57" s="44"/>
      <c r="O57" s="53"/>
      <c r="P57" s="53"/>
      <c r="Q57" s="44"/>
      <c r="R57" s="44"/>
      <c r="S57" s="44"/>
      <c r="T57" s="44"/>
      <c r="U57" s="44"/>
      <c r="V57" s="54"/>
      <c r="W57" s="53"/>
      <c r="X57" s="44"/>
      <c r="Y57" s="44"/>
      <c r="Z57" s="44"/>
      <c r="AA57" s="44"/>
      <c r="AB57" s="44"/>
      <c r="AC57" s="44"/>
      <c r="AD57" s="55"/>
      <c r="AE57" s="53">
        <v>0.149</v>
      </c>
      <c r="AF57" s="44">
        <v>0.001</v>
      </c>
      <c r="AG57" s="44"/>
      <c r="AH57" s="44"/>
      <c r="AI57" s="44"/>
      <c r="AJ57" s="44"/>
      <c r="AK57" s="53">
        <f>AE57-AF57-AG57-AH57-AI57-AJ57</f>
        <v>0.148</v>
      </c>
      <c r="AL57" s="53"/>
      <c r="AM57" s="44"/>
      <c r="AN57" s="44"/>
      <c r="AO57" s="44"/>
      <c r="AP57" s="44"/>
      <c r="AQ57" s="44"/>
      <c r="AR57" s="53"/>
      <c r="AS57" s="60"/>
      <c r="AT57" s="62"/>
      <c r="AU57" s="62"/>
      <c r="AV57" s="62"/>
      <c r="AW57" s="62"/>
      <c r="AX57" s="62"/>
      <c r="AY57" s="64"/>
      <c r="AZ57" s="60"/>
      <c r="BA57" s="62"/>
      <c r="BB57" s="62"/>
      <c r="BC57" s="62"/>
      <c r="BD57" s="62"/>
      <c r="BE57" s="62"/>
      <c r="BF57" s="60"/>
      <c r="BG57" s="60"/>
      <c r="BH57" s="62"/>
      <c r="BI57" s="62"/>
      <c r="BJ57" s="62"/>
      <c r="BK57" s="62"/>
      <c r="BL57" s="62"/>
      <c r="BM57" s="62"/>
      <c r="BN57" s="60"/>
      <c r="BO57" s="60"/>
      <c r="BP57" s="62"/>
      <c r="BQ57" s="62"/>
      <c r="BR57" s="62"/>
      <c r="BS57" s="62"/>
      <c r="BT57" s="62"/>
      <c r="BU57" s="62"/>
      <c r="BV57" s="60"/>
      <c r="BW57" s="60"/>
      <c r="BX57" s="62"/>
      <c r="BY57" s="62"/>
      <c r="BZ57" s="62"/>
      <c r="CA57" s="62"/>
      <c r="CB57" s="62"/>
      <c r="CC57" s="60"/>
      <c r="CD57" s="64"/>
      <c r="CE57" s="62"/>
      <c r="CF57" s="62"/>
      <c r="CG57" s="62"/>
      <c r="CH57" s="62"/>
      <c r="CI57" s="62"/>
      <c r="CJ57" s="64"/>
      <c r="CK57" s="64"/>
      <c r="CL57" s="62"/>
      <c r="CM57" s="62"/>
      <c r="CN57" s="62"/>
      <c r="CO57" s="62"/>
      <c r="CP57" s="62"/>
      <c r="CQ57" s="62"/>
      <c r="CR57" s="64"/>
      <c r="CS57" s="64"/>
      <c r="CT57" s="62"/>
      <c r="CU57" s="62"/>
      <c r="CV57" s="62"/>
      <c r="CW57" s="62"/>
      <c r="CX57" s="62"/>
      <c r="CY57" s="64"/>
    </row>
    <row r="58" spans="1:103" s="43" customFormat="1" ht="24.75" customHeight="1">
      <c r="A58" s="52" t="s">
        <v>136</v>
      </c>
      <c r="B58" s="53"/>
      <c r="C58" s="44"/>
      <c r="D58" s="44"/>
      <c r="E58" s="44"/>
      <c r="F58" s="44"/>
      <c r="G58" s="44"/>
      <c r="H58" s="53"/>
      <c r="I58" s="53"/>
      <c r="J58" s="44"/>
      <c r="K58" s="44"/>
      <c r="L58" s="44"/>
      <c r="M58" s="44"/>
      <c r="N58" s="44"/>
      <c r="O58" s="53"/>
      <c r="P58" s="53"/>
      <c r="Q58" s="44"/>
      <c r="R58" s="44"/>
      <c r="S58" s="44"/>
      <c r="T58" s="44"/>
      <c r="U58" s="44"/>
      <c r="V58" s="54"/>
      <c r="W58" s="61">
        <v>0.03</v>
      </c>
      <c r="X58" s="44"/>
      <c r="Y58" s="44"/>
      <c r="Z58" s="44"/>
      <c r="AA58" s="44"/>
      <c r="AB58" s="44"/>
      <c r="AC58" s="44"/>
      <c r="AD58" s="55">
        <f>W58-X58-Y58-Z58-AA58-AB58-AC58</f>
        <v>0.03</v>
      </c>
      <c r="AE58" s="53">
        <v>0.01</v>
      </c>
      <c r="AF58" s="44"/>
      <c r="AG58" s="44"/>
      <c r="AH58" s="44"/>
      <c r="AI58" s="44"/>
      <c r="AJ58" s="44"/>
      <c r="AK58" s="53">
        <f>AE58-AF58-AG58-AH58-AI58-AJ58</f>
        <v>0.01</v>
      </c>
      <c r="AL58" s="53"/>
      <c r="AM58" s="44"/>
      <c r="AN58" s="44"/>
      <c r="AO58" s="44"/>
      <c r="AP58" s="44"/>
      <c r="AQ58" s="44"/>
      <c r="AR58" s="53"/>
      <c r="AS58" s="60"/>
      <c r="AT58" s="62"/>
      <c r="AU58" s="62"/>
      <c r="AV58" s="62"/>
      <c r="AW58" s="62"/>
      <c r="AX58" s="62"/>
      <c r="AY58" s="64"/>
      <c r="AZ58" s="60"/>
      <c r="BA58" s="62"/>
      <c r="BB58" s="62"/>
      <c r="BC58" s="62"/>
      <c r="BD58" s="62"/>
      <c r="BE58" s="62"/>
      <c r="BF58" s="60"/>
      <c r="BG58" s="60"/>
      <c r="BH58" s="62"/>
      <c r="BI58" s="62"/>
      <c r="BJ58" s="62"/>
      <c r="BK58" s="62"/>
      <c r="BL58" s="62"/>
      <c r="BM58" s="62"/>
      <c r="BN58" s="60"/>
      <c r="BO58" s="60"/>
      <c r="BP58" s="62"/>
      <c r="BQ58" s="62"/>
      <c r="BR58" s="62"/>
      <c r="BS58" s="62"/>
      <c r="BT58" s="62"/>
      <c r="BU58" s="62"/>
      <c r="BV58" s="60"/>
      <c r="BW58" s="60"/>
      <c r="BX58" s="62"/>
      <c r="BY58" s="62"/>
      <c r="BZ58" s="62"/>
      <c r="CA58" s="62"/>
      <c r="CB58" s="62"/>
      <c r="CC58" s="60"/>
      <c r="CD58" s="64"/>
      <c r="CE58" s="62"/>
      <c r="CF58" s="62"/>
      <c r="CG58" s="62"/>
      <c r="CH58" s="62"/>
      <c r="CI58" s="62"/>
      <c r="CJ58" s="64"/>
      <c r="CK58" s="73">
        <v>0.001</v>
      </c>
      <c r="CL58" s="77">
        <v>0.001</v>
      </c>
      <c r="CM58" s="77"/>
      <c r="CN58" s="77"/>
      <c r="CO58" s="77"/>
      <c r="CP58" s="77"/>
      <c r="CQ58" s="77"/>
      <c r="CR58" s="73">
        <f>CK58-CL58-CM58-CN58-CO58-CP58-CQ58</f>
        <v>0</v>
      </c>
      <c r="CS58" s="64"/>
      <c r="CT58" s="62"/>
      <c r="CU58" s="62"/>
      <c r="CV58" s="62"/>
      <c r="CW58" s="62"/>
      <c r="CX58" s="62"/>
      <c r="CY58" s="64"/>
    </row>
    <row r="59" spans="1:103" s="47" customFormat="1" ht="24.75" customHeight="1">
      <c r="A59" s="52" t="s">
        <v>181</v>
      </c>
      <c r="B59" s="53"/>
      <c r="C59" s="44"/>
      <c r="D59" s="44"/>
      <c r="E59" s="44"/>
      <c r="F59" s="44"/>
      <c r="G59" s="44"/>
      <c r="H59" s="53"/>
      <c r="I59" s="53"/>
      <c r="J59" s="44"/>
      <c r="K59" s="44"/>
      <c r="L59" s="44"/>
      <c r="M59" s="44"/>
      <c r="N59" s="44"/>
      <c r="O59" s="53"/>
      <c r="P59" s="53"/>
      <c r="Q59" s="44"/>
      <c r="R59" s="44"/>
      <c r="S59" s="44"/>
      <c r="T59" s="44"/>
      <c r="U59" s="44"/>
      <c r="V59" s="54"/>
      <c r="W59" s="53"/>
      <c r="X59" s="44"/>
      <c r="Y59" s="44"/>
      <c r="Z59" s="44"/>
      <c r="AA59" s="44"/>
      <c r="AB59" s="44"/>
      <c r="AC59" s="44"/>
      <c r="AD59" s="55"/>
      <c r="AE59" s="53"/>
      <c r="AF59" s="44"/>
      <c r="AG59" s="44"/>
      <c r="AH59" s="44"/>
      <c r="AI59" s="44"/>
      <c r="AJ59" s="44"/>
      <c r="AK59" s="53"/>
      <c r="AL59" s="53"/>
      <c r="AM59" s="44"/>
      <c r="AN59" s="44"/>
      <c r="AO59" s="44"/>
      <c r="AP59" s="44"/>
      <c r="AQ59" s="44"/>
      <c r="AR59" s="53"/>
      <c r="AS59" s="61">
        <v>8.9</v>
      </c>
      <c r="AT59" s="77">
        <v>0.001</v>
      </c>
      <c r="AU59" s="77"/>
      <c r="AV59" s="77"/>
      <c r="AW59" s="77"/>
      <c r="AX59" s="93"/>
      <c r="AY59" s="73">
        <f>AS59-AT59-AU59-AV59-AW59-AX59</f>
        <v>8.899000000000001</v>
      </c>
      <c r="AZ59" s="60"/>
      <c r="BA59" s="62"/>
      <c r="BB59" s="62"/>
      <c r="BC59" s="62"/>
      <c r="BD59" s="62"/>
      <c r="BE59" s="62"/>
      <c r="BF59" s="60"/>
      <c r="BG59" s="60"/>
      <c r="BH59" s="62"/>
      <c r="BI59" s="62"/>
      <c r="BJ59" s="62"/>
      <c r="BK59" s="62"/>
      <c r="BL59" s="62"/>
      <c r="BM59" s="62"/>
      <c r="BN59" s="60"/>
      <c r="BO59" s="60"/>
      <c r="BP59" s="62"/>
      <c r="BQ59" s="62"/>
      <c r="BR59" s="62"/>
      <c r="BS59" s="62"/>
      <c r="BT59" s="62"/>
      <c r="BU59" s="62"/>
      <c r="BV59" s="60"/>
      <c r="BW59" s="61">
        <v>0.8</v>
      </c>
      <c r="BX59" s="77">
        <v>0.001</v>
      </c>
      <c r="BY59" s="77"/>
      <c r="BZ59" s="77"/>
      <c r="CA59" s="77"/>
      <c r="CB59" s="77"/>
      <c r="CC59" s="61">
        <f>BW59-BX59-BY59-BZ59-CA59-CB59</f>
        <v>0.799</v>
      </c>
      <c r="CD59" s="64"/>
      <c r="CE59" s="62"/>
      <c r="CF59" s="62"/>
      <c r="CG59" s="62"/>
      <c r="CH59" s="62"/>
      <c r="CI59" s="62"/>
      <c r="CJ59" s="64"/>
      <c r="CK59" s="64"/>
      <c r="CL59" s="62"/>
      <c r="CM59" s="62"/>
      <c r="CN59" s="62"/>
      <c r="CO59" s="62"/>
      <c r="CP59" s="62"/>
      <c r="CQ59" s="62"/>
      <c r="CR59" s="64"/>
      <c r="CS59" s="64"/>
      <c r="CT59" s="62"/>
      <c r="CU59" s="62"/>
      <c r="CV59" s="62"/>
      <c r="CW59" s="62"/>
      <c r="CX59" s="62"/>
      <c r="CY59" s="64"/>
    </row>
    <row r="60" spans="1:103" s="47" customFormat="1" ht="24.75" customHeight="1">
      <c r="A60" s="52" t="s">
        <v>217</v>
      </c>
      <c r="B60" s="53"/>
      <c r="C60" s="44"/>
      <c r="D60" s="44"/>
      <c r="E60" s="44"/>
      <c r="F60" s="44"/>
      <c r="G60" s="44"/>
      <c r="H60" s="53"/>
      <c r="I60" s="53"/>
      <c r="J60" s="44"/>
      <c r="K60" s="44"/>
      <c r="L60" s="44"/>
      <c r="M60" s="44"/>
      <c r="N60" s="44"/>
      <c r="O60" s="53"/>
      <c r="P60" s="53"/>
      <c r="Q60" s="44"/>
      <c r="R60" s="44"/>
      <c r="S60" s="44"/>
      <c r="T60" s="44"/>
      <c r="U60" s="44"/>
      <c r="V60" s="54"/>
      <c r="W60" s="53"/>
      <c r="X60" s="44"/>
      <c r="Y60" s="44"/>
      <c r="Z60" s="44"/>
      <c r="AA60" s="44"/>
      <c r="AB60" s="44"/>
      <c r="AC60" s="44"/>
      <c r="AD60" s="55"/>
      <c r="AE60" s="53"/>
      <c r="AF60" s="44"/>
      <c r="AG60" s="44"/>
      <c r="AH60" s="44"/>
      <c r="AI60" s="44"/>
      <c r="AJ60" s="44"/>
      <c r="AK60" s="53"/>
      <c r="AL60" s="53"/>
      <c r="AM60" s="44"/>
      <c r="AN60" s="44"/>
      <c r="AO60" s="44"/>
      <c r="AP60" s="44"/>
      <c r="AQ60" s="44"/>
      <c r="AR60" s="53"/>
      <c r="AS60" s="61">
        <v>6.41</v>
      </c>
      <c r="AT60" s="77"/>
      <c r="AU60" s="77"/>
      <c r="AV60" s="77"/>
      <c r="AW60" s="77"/>
      <c r="AX60" s="93">
        <v>0.444</v>
      </c>
      <c r="AY60" s="73">
        <f>AS60-AT60-AU60-AV60-AW60-AX60</f>
        <v>5.966</v>
      </c>
      <c r="AZ60" s="60"/>
      <c r="BA60" s="62"/>
      <c r="BB60" s="62"/>
      <c r="BC60" s="62"/>
      <c r="BD60" s="62"/>
      <c r="BE60" s="62"/>
      <c r="BF60" s="60"/>
      <c r="BG60" s="60"/>
      <c r="BH60" s="62"/>
      <c r="BI60" s="62"/>
      <c r="BJ60" s="62"/>
      <c r="BK60" s="62"/>
      <c r="BL60" s="62"/>
      <c r="BM60" s="62"/>
      <c r="BN60" s="60"/>
      <c r="BO60" s="60"/>
      <c r="BP60" s="62"/>
      <c r="BQ60" s="62"/>
      <c r="BR60" s="62"/>
      <c r="BS60" s="62"/>
      <c r="BT60" s="62"/>
      <c r="BU60" s="62"/>
      <c r="BV60" s="60"/>
      <c r="BW60" s="60"/>
      <c r="BX60" s="62"/>
      <c r="BY60" s="62"/>
      <c r="BZ60" s="62"/>
      <c r="CA60" s="62"/>
      <c r="CB60" s="62"/>
      <c r="CC60" s="60"/>
      <c r="CD60" s="64"/>
      <c r="CE60" s="62"/>
      <c r="CF60" s="62"/>
      <c r="CG60" s="62"/>
      <c r="CH60" s="62"/>
      <c r="CI60" s="62"/>
      <c r="CJ60" s="64"/>
      <c r="CK60" s="64"/>
      <c r="CL60" s="62"/>
      <c r="CM60" s="62"/>
      <c r="CN60" s="62"/>
      <c r="CO60" s="62"/>
      <c r="CP60" s="62"/>
      <c r="CQ60" s="62"/>
      <c r="CR60" s="64"/>
      <c r="CS60" s="64"/>
      <c r="CT60" s="62"/>
      <c r="CU60" s="62"/>
      <c r="CV60" s="62"/>
      <c r="CW60" s="62"/>
      <c r="CX60" s="62"/>
      <c r="CY60" s="64"/>
    </row>
    <row r="61" spans="1:103" s="47" customFormat="1" ht="24.75" customHeight="1">
      <c r="A61" s="52" t="s">
        <v>218</v>
      </c>
      <c r="B61" s="53"/>
      <c r="C61" s="44"/>
      <c r="D61" s="44"/>
      <c r="E61" s="44"/>
      <c r="F61" s="44"/>
      <c r="G61" s="44"/>
      <c r="H61" s="53"/>
      <c r="I61" s="53"/>
      <c r="J61" s="44"/>
      <c r="K61" s="44"/>
      <c r="L61" s="44"/>
      <c r="M61" s="44"/>
      <c r="N61" s="44"/>
      <c r="O61" s="53"/>
      <c r="P61" s="53"/>
      <c r="Q61" s="44"/>
      <c r="R61" s="44"/>
      <c r="S61" s="44"/>
      <c r="T61" s="44"/>
      <c r="U61" s="44"/>
      <c r="V61" s="54"/>
      <c r="W61" s="53"/>
      <c r="X61" s="44"/>
      <c r="Y61" s="44"/>
      <c r="Z61" s="44"/>
      <c r="AA61" s="44"/>
      <c r="AB61" s="44"/>
      <c r="AC61" s="44"/>
      <c r="AD61" s="55"/>
      <c r="AE61" s="53"/>
      <c r="AF61" s="44"/>
      <c r="AG61" s="44"/>
      <c r="AH61" s="44"/>
      <c r="AI61" s="44"/>
      <c r="AJ61" s="44"/>
      <c r="AK61" s="53"/>
      <c r="AL61" s="53"/>
      <c r="AM61" s="44"/>
      <c r="AN61" s="44"/>
      <c r="AO61" s="44"/>
      <c r="AP61" s="44"/>
      <c r="AQ61" s="44"/>
      <c r="AR61" s="53"/>
      <c r="AS61" s="61">
        <v>10.285</v>
      </c>
      <c r="AT61" s="62"/>
      <c r="AU61" s="62"/>
      <c r="AV61" s="62"/>
      <c r="AW61" s="62"/>
      <c r="AX61" s="63"/>
      <c r="AY61" s="73">
        <v>10.285</v>
      </c>
      <c r="AZ61" s="60"/>
      <c r="BA61" s="62"/>
      <c r="BB61" s="62"/>
      <c r="BC61" s="62"/>
      <c r="BD61" s="62"/>
      <c r="BE61" s="62"/>
      <c r="BF61" s="60"/>
      <c r="BG61" s="60"/>
      <c r="BH61" s="62"/>
      <c r="BI61" s="62"/>
      <c r="BJ61" s="62"/>
      <c r="BK61" s="62"/>
      <c r="BL61" s="62"/>
      <c r="BM61" s="62"/>
      <c r="BN61" s="60"/>
      <c r="BO61" s="60"/>
      <c r="BP61" s="62"/>
      <c r="BQ61" s="62"/>
      <c r="BR61" s="62"/>
      <c r="BS61" s="62"/>
      <c r="BT61" s="62"/>
      <c r="BU61" s="62"/>
      <c r="BV61" s="60"/>
      <c r="BW61" s="60"/>
      <c r="BX61" s="62"/>
      <c r="BY61" s="62"/>
      <c r="BZ61" s="62"/>
      <c r="CA61" s="62"/>
      <c r="CB61" s="62"/>
      <c r="CC61" s="60"/>
      <c r="CD61" s="64"/>
      <c r="CE61" s="62"/>
      <c r="CF61" s="62"/>
      <c r="CG61" s="62"/>
      <c r="CH61" s="62"/>
      <c r="CI61" s="62"/>
      <c r="CJ61" s="64"/>
      <c r="CK61" s="64"/>
      <c r="CL61" s="62"/>
      <c r="CM61" s="62"/>
      <c r="CN61" s="62"/>
      <c r="CO61" s="62"/>
      <c r="CP61" s="62"/>
      <c r="CQ61" s="62"/>
      <c r="CR61" s="64"/>
      <c r="CS61" s="64"/>
      <c r="CT61" s="62"/>
      <c r="CU61" s="62"/>
      <c r="CV61" s="62"/>
      <c r="CW61" s="62"/>
      <c r="CX61" s="62"/>
      <c r="CY61" s="64"/>
    </row>
    <row r="62" spans="1:103" s="43" customFormat="1" ht="24.75" customHeight="1">
      <c r="A62" s="52" t="s">
        <v>182</v>
      </c>
      <c r="B62" s="53"/>
      <c r="C62" s="44"/>
      <c r="D62" s="44"/>
      <c r="E62" s="44"/>
      <c r="F62" s="44"/>
      <c r="G62" s="44"/>
      <c r="H62" s="53"/>
      <c r="I62" s="53"/>
      <c r="J62" s="44"/>
      <c r="K62" s="44"/>
      <c r="L62" s="44"/>
      <c r="M62" s="44"/>
      <c r="N62" s="44"/>
      <c r="O62" s="53"/>
      <c r="P62" s="53"/>
      <c r="Q62" s="44"/>
      <c r="R62" s="44"/>
      <c r="S62" s="44"/>
      <c r="T62" s="44"/>
      <c r="U62" s="44"/>
      <c r="V62" s="54"/>
      <c r="W62" s="60">
        <v>8</v>
      </c>
      <c r="X62" s="62">
        <v>0.05</v>
      </c>
      <c r="Y62" s="62"/>
      <c r="Z62" s="62"/>
      <c r="AA62" s="62"/>
      <c r="AB62" s="62"/>
      <c r="AC62" s="62"/>
      <c r="AD62" s="70">
        <f>W62-X62-Y62-Z62-AA62-AB62-AC62</f>
        <v>7.95</v>
      </c>
      <c r="AE62" s="61">
        <v>6.9</v>
      </c>
      <c r="AF62" s="77">
        <v>0.05</v>
      </c>
      <c r="AG62" s="77"/>
      <c r="AH62" s="77"/>
      <c r="AI62" s="77"/>
      <c r="AJ62" s="77"/>
      <c r="AK62" s="61">
        <f>AE62-AF62-AG62-AH62-AI62-AJ62</f>
        <v>6.8500000000000005</v>
      </c>
      <c r="AL62" s="53">
        <v>2.64</v>
      </c>
      <c r="AM62" s="44"/>
      <c r="AN62" s="44"/>
      <c r="AO62" s="44"/>
      <c r="AP62" s="44"/>
      <c r="AQ62" s="44"/>
      <c r="AR62" s="53">
        <f>AL62-AM62-AN62-AO62-AP62-AQ62</f>
        <v>2.64</v>
      </c>
      <c r="AS62" s="61">
        <v>146.86</v>
      </c>
      <c r="AT62" s="77">
        <v>0.001</v>
      </c>
      <c r="AU62" s="77"/>
      <c r="AV62" s="77"/>
      <c r="AW62" s="77"/>
      <c r="AX62" s="93">
        <v>3.7</v>
      </c>
      <c r="AY62" s="73">
        <f>AS62-AT62-AU62-AV62-AW62-AX62</f>
        <v>143.15900000000002</v>
      </c>
      <c r="AZ62" s="75">
        <v>3.81</v>
      </c>
      <c r="BA62" s="81">
        <v>0.0023</v>
      </c>
      <c r="BB62" s="81"/>
      <c r="BC62" s="81"/>
      <c r="BD62" s="81"/>
      <c r="BE62" s="81"/>
      <c r="BF62" s="75">
        <f>AZ62-BA62-BB62-BC62-BD62-BE62</f>
        <v>3.8077</v>
      </c>
      <c r="BG62" s="60">
        <v>0.44</v>
      </c>
      <c r="BH62" s="62"/>
      <c r="BI62" s="62"/>
      <c r="BJ62" s="62"/>
      <c r="BK62" s="62"/>
      <c r="BL62" s="62"/>
      <c r="BM62" s="62"/>
      <c r="BN62" s="61">
        <f>BG62-BH62-BI62-BJ62-BK62-BL62-BM62</f>
        <v>0.44</v>
      </c>
      <c r="BO62" s="60">
        <v>0.24</v>
      </c>
      <c r="BP62" s="62"/>
      <c r="BQ62" s="62"/>
      <c r="BR62" s="62"/>
      <c r="BS62" s="62"/>
      <c r="BT62" s="62"/>
      <c r="BU62" s="62"/>
      <c r="BV62" s="61">
        <f>BO62-BP62-BQ62-BR62-BS62-BT62-BU62</f>
        <v>0.24</v>
      </c>
      <c r="BW62" s="61">
        <v>16.96</v>
      </c>
      <c r="BX62" s="77">
        <v>0.001</v>
      </c>
      <c r="BY62" s="77"/>
      <c r="BZ62" s="77"/>
      <c r="CA62" s="77"/>
      <c r="CB62" s="77"/>
      <c r="CC62" s="61">
        <f>BW62-BX62-BY62-BZ62-CA62-CB62</f>
        <v>16.959</v>
      </c>
      <c r="CD62" s="73">
        <v>7.6</v>
      </c>
      <c r="CE62" s="77">
        <v>0.001</v>
      </c>
      <c r="CF62" s="77"/>
      <c r="CG62" s="77"/>
      <c r="CH62" s="77"/>
      <c r="CI62" s="77"/>
      <c r="CJ62" s="73">
        <f>CD62-CE62-CF62-CG62-CH62-CI62</f>
        <v>7.598999999999999</v>
      </c>
      <c r="CK62" s="64"/>
      <c r="CL62" s="62"/>
      <c r="CM62" s="62"/>
      <c r="CN62" s="62"/>
      <c r="CO62" s="62"/>
      <c r="CP62" s="62"/>
      <c r="CQ62" s="62"/>
      <c r="CR62" s="64"/>
      <c r="CS62" s="73">
        <v>4.4</v>
      </c>
      <c r="CT62" s="77">
        <v>0.001</v>
      </c>
      <c r="CU62" s="77"/>
      <c r="CV62" s="77"/>
      <c r="CW62" s="77"/>
      <c r="CX62" s="77"/>
      <c r="CY62" s="73">
        <f>CS62-CT62-CU62-CV62-CW62-CX62</f>
        <v>4.399</v>
      </c>
    </row>
    <row r="63" spans="1:103" s="43" customFormat="1" ht="24.75" customHeight="1">
      <c r="A63" s="52" t="s">
        <v>183</v>
      </c>
      <c r="B63" s="53"/>
      <c r="C63" s="44"/>
      <c r="D63" s="44"/>
      <c r="E63" s="44"/>
      <c r="F63" s="44"/>
      <c r="G63" s="44"/>
      <c r="H63" s="53"/>
      <c r="I63" s="53"/>
      <c r="J63" s="44"/>
      <c r="K63" s="44"/>
      <c r="L63" s="44"/>
      <c r="M63" s="44"/>
      <c r="N63" s="44"/>
      <c r="O63" s="53"/>
      <c r="P63" s="53"/>
      <c r="Q63" s="44"/>
      <c r="R63" s="44"/>
      <c r="S63" s="44"/>
      <c r="T63" s="44"/>
      <c r="U63" s="44"/>
      <c r="V63" s="54"/>
      <c r="W63" s="53"/>
      <c r="X63" s="44"/>
      <c r="Y63" s="44"/>
      <c r="Z63" s="44"/>
      <c r="AA63" s="44"/>
      <c r="AB63" s="44"/>
      <c r="AC63" s="44"/>
      <c r="AD63" s="55"/>
      <c r="AE63" s="53"/>
      <c r="AF63" s="44"/>
      <c r="AG63" s="44"/>
      <c r="AH63" s="44"/>
      <c r="AI63" s="44"/>
      <c r="AJ63" s="44"/>
      <c r="AK63" s="53"/>
      <c r="AL63" s="53"/>
      <c r="AM63" s="44"/>
      <c r="AN63" s="44"/>
      <c r="AO63" s="44"/>
      <c r="AP63" s="44"/>
      <c r="AQ63" s="44"/>
      <c r="AR63" s="53"/>
      <c r="AS63" s="60"/>
      <c r="AT63" s="62"/>
      <c r="AU63" s="62"/>
      <c r="AV63" s="62"/>
      <c r="AW63" s="62"/>
      <c r="AX63" s="62"/>
      <c r="AY63" s="64"/>
      <c r="AZ63" s="60">
        <v>0.12</v>
      </c>
      <c r="BA63" s="62"/>
      <c r="BB63" s="62"/>
      <c r="BC63" s="62"/>
      <c r="BD63" s="62"/>
      <c r="BE63" s="62"/>
      <c r="BF63" s="60">
        <f>AZ63-BA63-BB63-BC63-BD63-BE63</f>
        <v>0.12</v>
      </c>
      <c r="BG63" s="60"/>
      <c r="BH63" s="62"/>
      <c r="BI63" s="62"/>
      <c r="BJ63" s="62"/>
      <c r="BK63" s="62"/>
      <c r="BL63" s="62"/>
      <c r="BM63" s="62"/>
      <c r="BN63" s="61"/>
      <c r="BO63" s="60"/>
      <c r="BP63" s="62"/>
      <c r="BQ63" s="62"/>
      <c r="BR63" s="62"/>
      <c r="BS63" s="62"/>
      <c r="BT63" s="62"/>
      <c r="BU63" s="62"/>
      <c r="BV63" s="61"/>
      <c r="BW63" s="60"/>
      <c r="BX63" s="62"/>
      <c r="BY63" s="62"/>
      <c r="BZ63" s="62"/>
      <c r="CA63" s="62"/>
      <c r="CB63" s="62"/>
      <c r="CC63" s="60"/>
      <c r="CD63" s="64"/>
      <c r="CE63" s="62"/>
      <c r="CF63" s="62"/>
      <c r="CG63" s="62"/>
      <c r="CH63" s="62"/>
      <c r="CI63" s="62"/>
      <c r="CJ63" s="64"/>
      <c r="CK63" s="64"/>
      <c r="CL63" s="62"/>
      <c r="CM63" s="62"/>
      <c r="CN63" s="62"/>
      <c r="CO63" s="62"/>
      <c r="CP63" s="62"/>
      <c r="CQ63" s="62"/>
      <c r="CR63" s="64"/>
      <c r="CS63" s="64"/>
      <c r="CT63" s="62"/>
      <c r="CU63" s="62"/>
      <c r="CV63" s="62"/>
      <c r="CW63" s="62"/>
      <c r="CX63" s="62"/>
      <c r="CY63" s="64"/>
    </row>
    <row r="64" spans="1:103" s="43" customFormat="1" ht="24.75" customHeight="1">
      <c r="A64" s="52" t="s">
        <v>143</v>
      </c>
      <c r="B64" s="53"/>
      <c r="C64" s="44"/>
      <c r="D64" s="44"/>
      <c r="E64" s="44"/>
      <c r="F64" s="44"/>
      <c r="G64" s="44"/>
      <c r="H64" s="53"/>
      <c r="I64" s="53"/>
      <c r="J64" s="44"/>
      <c r="K64" s="44"/>
      <c r="L64" s="44"/>
      <c r="M64" s="44"/>
      <c r="N64" s="44"/>
      <c r="O64" s="53"/>
      <c r="P64" s="53"/>
      <c r="Q64" s="44"/>
      <c r="R64" s="44"/>
      <c r="S64" s="44"/>
      <c r="T64" s="44"/>
      <c r="U64" s="44"/>
      <c r="V64" s="54"/>
      <c r="W64" s="53"/>
      <c r="X64" s="44"/>
      <c r="Y64" s="44"/>
      <c r="Z64" s="44"/>
      <c r="AA64" s="44"/>
      <c r="AB64" s="44"/>
      <c r="AC64" s="44"/>
      <c r="AD64" s="55"/>
      <c r="AE64" s="53"/>
      <c r="AF64" s="44"/>
      <c r="AG64" s="44"/>
      <c r="AH64" s="44"/>
      <c r="AI64" s="44"/>
      <c r="AJ64" s="44"/>
      <c r="AK64" s="53"/>
      <c r="AL64" s="53"/>
      <c r="AM64" s="44"/>
      <c r="AN64" s="44"/>
      <c r="AO64" s="44"/>
      <c r="AP64" s="44"/>
      <c r="AQ64" s="44"/>
      <c r="AR64" s="53"/>
      <c r="AS64" s="60"/>
      <c r="AT64" s="62"/>
      <c r="AU64" s="62"/>
      <c r="AV64" s="62"/>
      <c r="AW64" s="62"/>
      <c r="AX64" s="62"/>
      <c r="AY64" s="64"/>
      <c r="AZ64" s="60"/>
      <c r="BA64" s="62"/>
      <c r="BB64" s="62"/>
      <c r="BC64" s="62"/>
      <c r="BD64" s="62"/>
      <c r="BE64" s="62"/>
      <c r="BF64" s="60"/>
      <c r="BG64" s="60"/>
      <c r="BH64" s="62"/>
      <c r="BI64" s="62"/>
      <c r="BJ64" s="62"/>
      <c r="BK64" s="62"/>
      <c r="BL64" s="62"/>
      <c r="BM64" s="62"/>
      <c r="BN64" s="61"/>
      <c r="BO64" s="60"/>
      <c r="BP64" s="62"/>
      <c r="BQ64" s="62"/>
      <c r="BR64" s="62"/>
      <c r="BS64" s="62"/>
      <c r="BT64" s="62"/>
      <c r="BU64" s="62"/>
      <c r="BV64" s="61"/>
      <c r="BW64" s="60"/>
      <c r="BX64" s="62"/>
      <c r="BY64" s="62"/>
      <c r="BZ64" s="62"/>
      <c r="CA64" s="62"/>
      <c r="CB64" s="62"/>
      <c r="CC64" s="60"/>
      <c r="CD64" s="64"/>
      <c r="CE64" s="62"/>
      <c r="CF64" s="62"/>
      <c r="CG64" s="62"/>
      <c r="CH64" s="62"/>
      <c r="CI64" s="62"/>
      <c r="CJ64" s="64"/>
      <c r="CK64" s="76">
        <v>1</v>
      </c>
      <c r="CL64" s="81">
        <v>0.0015</v>
      </c>
      <c r="CM64" s="83">
        <v>5E-05</v>
      </c>
      <c r="CN64" s="83"/>
      <c r="CO64" s="83"/>
      <c r="CP64" s="83"/>
      <c r="CQ64" s="83"/>
      <c r="CR64" s="80">
        <f>CK64-CL64-CM64-CN64-CO64-CP64-CQ64</f>
        <v>0.9984500000000001</v>
      </c>
      <c r="CS64" s="76">
        <v>3.05</v>
      </c>
      <c r="CT64" s="81">
        <v>0.0002</v>
      </c>
      <c r="CU64" s="81"/>
      <c r="CV64" s="81"/>
      <c r="CW64" s="81"/>
      <c r="CX64" s="81"/>
      <c r="CY64" s="76">
        <f>CS64-CT64-CU64-CV64-CW64-CX64</f>
        <v>3.0498</v>
      </c>
    </row>
    <row r="65" spans="1:103" s="47" customFormat="1" ht="24.75" customHeight="1">
      <c r="A65" s="52" t="s">
        <v>141</v>
      </c>
      <c r="B65" s="53"/>
      <c r="C65" s="44"/>
      <c r="D65" s="44"/>
      <c r="E65" s="44"/>
      <c r="F65" s="44"/>
      <c r="G65" s="44"/>
      <c r="H65" s="53"/>
      <c r="I65" s="53"/>
      <c r="J65" s="44"/>
      <c r="K65" s="44"/>
      <c r="L65" s="44"/>
      <c r="M65" s="44"/>
      <c r="N65" s="44"/>
      <c r="O65" s="53"/>
      <c r="P65" s="53"/>
      <c r="Q65" s="44"/>
      <c r="R65" s="44"/>
      <c r="S65" s="44"/>
      <c r="T65" s="44"/>
      <c r="U65" s="44"/>
      <c r="V65" s="54"/>
      <c r="W65" s="53"/>
      <c r="X65" s="44"/>
      <c r="Y65" s="44"/>
      <c r="Z65" s="44"/>
      <c r="AA65" s="44"/>
      <c r="AB65" s="44"/>
      <c r="AC65" s="44"/>
      <c r="AD65" s="55"/>
      <c r="AE65" s="53"/>
      <c r="AF65" s="44"/>
      <c r="AG65" s="44"/>
      <c r="AH65" s="44"/>
      <c r="AI65" s="44"/>
      <c r="AJ65" s="44"/>
      <c r="AK65" s="53"/>
      <c r="AL65" s="53"/>
      <c r="AM65" s="44"/>
      <c r="AN65" s="44"/>
      <c r="AO65" s="44"/>
      <c r="AP65" s="44"/>
      <c r="AQ65" s="44"/>
      <c r="AR65" s="53"/>
      <c r="AS65" s="60"/>
      <c r="AT65" s="62"/>
      <c r="AU65" s="62"/>
      <c r="AV65" s="62"/>
      <c r="AW65" s="62"/>
      <c r="AX65" s="62"/>
      <c r="AY65" s="64"/>
      <c r="AZ65" s="60"/>
      <c r="BA65" s="62"/>
      <c r="BB65" s="62"/>
      <c r="BC65" s="62"/>
      <c r="BD65" s="62"/>
      <c r="BE65" s="62"/>
      <c r="BF65" s="60"/>
      <c r="BG65" s="60"/>
      <c r="BH65" s="62"/>
      <c r="BI65" s="62"/>
      <c r="BJ65" s="62"/>
      <c r="BK65" s="62"/>
      <c r="BL65" s="62"/>
      <c r="BM65" s="62"/>
      <c r="BN65" s="61"/>
      <c r="BO65" s="60"/>
      <c r="BP65" s="62"/>
      <c r="BQ65" s="62"/>
      <c r="BR65" s="62"/>
      <c r="BS65" s="62"/>
      <c r="BT65" s="62"/>
      <c r="BU65" s="62"/>
      <c r="BV65" s="61"/>
      <c r="BW65" s="60"/>
      <c r="BX65" s="62"/>
      <c r="BY65" s="62"/>
      <c r="BZ65" s="62"/>
      <c r="CA65" s="62"/>
      <c r="CB65" s="62"/>
      <c r="CC65" s="60"/>
      <c r="CD65" s="64"/>
      <c r="CE65" s="62"/>
      <c r="CF65" s="62"/>
      <c r="CG65" s="62"/>
      <c r="CH65" s="62"/>
      <c r="CI65" s="62"/>
      <c r="CJ65" s="64"/>
      <c r="CK65" s="80">
        <v>0.02</v>
      </c>
      <c r="CL65" s="83">
        <v>0.00209</v>
      </c>
      <c r="CM65" s="83">
        <v>3E-05</v>
      </c>
      <c r="CN65" s="83"/>
      <c r="CO65" s="83"/>
      <c r="CP65" s="83"/>
      <c r="CQ65" s="83"/>
      <c r="CR65" s="80">
        <f>CK65-CL65-CM65-CN65-CO65-CP65-CQ65</f>
        <v>0.017880000000000004</v>
      </c>
      <c r="CS65" s="64"/>
      <c r="CT65" s="62"/>
      <c r="CU65" s="62"/>
      <c r="CV65" s="62"/>
      <c r="CW65" s="62"/>
      <c r="CX65" s="62"/>
      <c r="CY65" s="64"/>
    </row>
    <row r="66" spans="1:103" s="47" customFormat="1" ht="24.75" customHeight="1">
      <c r="A66" s="52" t="s">
        <v>150</v>
      </c>
      <c r="B66" s="53"/>
      <c r="C66" s="44"/>
      <c r="D66" s="44"/>
      <c r="E66" s="44"/>
      <c r="F66" s="44"/>
      <c r="G66" s="44"/>
      <c r="H66" s="53"/>
      <c r="I66" s="53"/>
      <c r="J66" s="44"/>
      <c r="K66" s="44"/>
      <c r="L66" s="44"/>
      <c r="M66" s="44"/>
      <c r="N66" s="44"/>
      <c r="O66" s="53"/>
      <c r="P66" s="53"/>
      <c r="Q66" s="44"/>
      <c r="R66" s="44"/>
      <c r="S66" s="44"/>
      <c r="T66" s="44"/>
      <c r="U66" s="44"/>
      <c r="V66" s="54"/>
      <c r="W66" s="53"/>
      <c r="X66" s="44"/>
      <c r="Y66" s="44"/>
      <c r="Z66" s="44"/>
      <c r="AA66" s="44"/>
      <c r="AB66" s="44"/>
      <c r="AC66" s="44"/>
      <c r="AD66" s="55"/>
      <c r="AE66" s="53"/>
      <c r="AF66" s="44"/>
      <c r="AG66" s="44"/>
      <c r="AH66" s="44"/>
      <c r="AI66" s="44"/>
      <c r="AJ66" s="44"/>
      <c r="AK66" s="53"/>
      <c r="AL66" s="53"/>
      <c r="AM66" s="44"/>
      <c r="AN66" s="44"/>
      <c r="AO66" s="44"/>
      <c r="AP66" s="44"/>
      <c r="AQ66" s="44"/>
      <c r="AR66" s="53"/>
      <c r="AS66" s="60"/>
      <c r="AT66" s="62"/>
      <c r="AU66" s="62"/>
      <c r="AV66" s="62"/>
      <c r="AW66" s="62"/>
      <c r="AX66" s="62"/>
      <c r="AY66" s="64"/>
      <c r="AZ66" s="60"/>
      <c r="BA66" s="62"/>
      <c r="BB66" s="62"/>
      <c r="BC66" s="62"/>
      <c r="BD66" s="62"/>
      <c r="BE66" s="62"/>
      <c r="BF66" s="60"/>
      <c r="BG66" s="60"/>
      <c r="BH66" s="62"/>
      <c r="BI66" s="62"/>
      <c r="BJ66" s="62"/>
      <c r="BK66" s="62"/>
      <c r="BL66" s="62"/>
      <c r="BM66" s="62"/>
      <c r="BN66" s="61"/>
      <c r="BO66" s="60"/>
      <c r="BP66" s="62"/>
      <c r="BQ66" s="62"/>
      <c r="BR66" s="62"/>
      <c r="BS66" s="62"/>
      <c r="BT66" s="62"/>
      <c r="BU66" s="62"/>
      <c r="BV66" s="61"/>
      <c r="BW66" s="60"/>
      <c r="BX66" s="62"/>
      <c r="BY66" s="62"/>
      <c r="BZ66" s="62"/>
      <c r="CA66" s="62"/>
      <c r="CB66" s="62"/>
      <c r="CC66" s="60"/>
      <c r="CD66" s="64"/>
      <c r="CE66" s="62"/>
      <c r="CF66" s="62"/>
      <c r="CG66" s="62"/>
      <c r="CH66" s="62"/>
      <c r="CI66" s="62"/>
      <c r="CJ66" s="64"/>
      <c r="CK66" s="73">
        <v>0.3</v>
      </c>
      <c r="CL66" s="77">
        <v>0.002</v>
      </c>
      <c r="CM66" s="77"/>
      <c r="CN66" s="77"/>
      <c r="CO66" s="77"/>
      <c r="CP66" s="77"/>
      <c r="CQ66" s="77"/>
      <c r="CR66" s="73">
        <f>CK66-CL66-CM66-CN66-CO66-CP66-CQ66</f>
        <v>0.298</v>
      </c>
      <c r="CS66" s="64"/>
      <c r="CT66" s="62"/>
      <c r="CU66" s="62"/>
      <c r="CV66" s="62"/>
      <c r="CW66" s="62"/>
      <c r="CX66" s="62"/>
      <c r="CY66" s="64"/>
    </row>
    <row r="67" spans="1:103" s="43" customFormat="1" ht="32.25">
      <c r="A67" s="52" t="s">
        <v>208</v>
      </c>
      <c r="B67" s="53">
        <v>2.184</v>
      </c>
      <c r="C67" s="44"/>
      <c r="D67" s="44"/>
      <c r="E67" s="44">
        <v>1.865</v>
      </c>
      <c r="F67" s="44"/>
      <c r="G67" s="42"/>
      <c r="H67" s="53">
        <f>B67-C67-D67-E67-F67-G67</f>
        <v>0.3190000000000002</v>
      </c>
      <c r="I67" s="55">
        <v>2.28</v>
      </c>
      <c r="J67" s="88">
        <v>0.01</v>
      </c>
      <c r="K67" s="88"/>
      <c r="L67" s="88">
        <v>1.815</v>
      </c>
      <c r="M67" s="88"/>
      <c r="N67" s="89"/>
      <c r="O67" s="55">
        <f>I67-J67-K67-L67-M67-N67</f>
        <v>0.45500000000000007</v>
      </c>
      <c r="P67" s="61">
        <v>1.1</v>
      </c>
      <c r="Q67" s="77">
        <v>0.01</v>
      </c>
      <c r="R67" s="77"/>
      <c r="S67" s="77">
        <v>0.171</v>
      </c>
      <c r="T67" s="77"/>
      <c r="U67" s="77"/>
      <c r="V67" s="73">
        <f>P67-Q67-R67-S67-T67-U67</f>
        <v>0.919</v>
      </c>
      <c r="W67" s="55"/>
      <c r="X67" s="88"/>
      <c r="Y67" s="88"/>
      <c r="Z67" s="88"/>
      <c r="AA67" s="88"/>
      <c r="AB67" s="88"/>
      <c r="AC67" s="88"/>
      <c r="AD67" s="55"/>
      <c r="AE67" s="53"/>
      <c r="AF67" s="44"/>
      <c r="AG67" s="44"/>
      <c r="AH67" s="44"/>
      <c r="AI67" s="44"/>
      <c r="AJ67" s="44"/>
      <c r="AK67" s="61"/>
      <c r="AL67" s="53"/>
      <c r="AM67" s="44"/>
      <c r="AN67" s="44"/>
      <c r="AO67" s="44"/>
      <c r="AP67" s="44"/>
      <c r="AQ67" s="44"/>
      <c r="AR67" s="53"/>
      <c r="AS67" s="60"/>
      <c r="AT67" s="62"/>
      <c r="AU67" s="62"/>
      <c r="AV67" s="62"/>
      <c r="AW67" s="62"/>
      <c r="AX67" s="62"/>
      <c r="AY67" s="64"/>
      <c r="AZ67" s="61">
        <v>2</v>
      </c>
      <c r="BA67" s="77">
        <v>0.02</v>
      </c>
      <c r="BB67" s="77"/>
      <c r="BC67" s="77">
        <f>0.075+0.03+0.204</f>
        <v>0.309</v>
      </c>
      <c r="BD67" s="77"/>
      <c r="BE67" s="77"/>
      <c r="BF67" s="61">
        <f>AZ67-BA67-BB67-BC67-BD67-BE67</f>
        <v>1.671</v>
      </c>
      <c r="BG67" s="61">
        <v>1</v>
      </c>
      <c r="BH67" s="77">
        <v>0.02</v>
      </c>
      <c r="BI67" s="77">
        <v>0.006</v>
      </c>
      <c r="BJ67" s="77"/>
      <c r="BK67" s="77">
        <f>0.202+0.114</f>
        <v>0.316</v>
      </c>
      <c r="BL67" s="77"/>
      <c r="BM67" s="77"/>
      <c r="BN67" s="61">
        <f>BG67-BH67-BI67-BJ67-BK67-BL67-BM67</f>
        <v>0.6579999999999999</v>
      </c>
      <c r="BO67" s="61">
        <v>0.2</v>
      </c>
      <c r="BP67" s="77">
        <v>0.01</v>
      </c>
      <c r="BQ67" s="77"/>
      <c r="BR67" s="77"/>
      <c r="BS67" s="77">
        <v>0.025</v>
      </c>
      <c r="BT67" s="77"/>
      <c r="BU67" s="77"/>
      <c r="BV67" s="61">
        <f>BO67-BP67-BQ67-BR67-BS67-BT67-BU67</f>
        <v>0.165</v>
      </c>
      <c r="BW67" s="60">
        <v>0.4</v>
      </c>
      <c r="BX67" s="62"/>
      <c r="BY67" s="62"/>
      <c r="BZ67" s="62"/>
      <c r="CA67" s="62"/>
      <c r="CB67" s="62"/>
      <c r="CC67" s="60">
        <f>BW67-BX67-BY67-BZ67-CA67-CB67</f>
        <v>0.4</v>
      </c>
      <c r="CD67" s="64"/>
      <c r="CE67" s="62"/>
      <c r="CF67" s="62"/>
      <c r="CG67" s="62"/>
      <c r="CH67" s="62"/>
      <c r="CI67" s="62"/>
      <c r="CJ67" s="64"/>
      <c r="CK67" s="64"/>
      <c r="CL67" s="62"/>
      <c r="CM67" s="62"/>
      <c r="CN67" s="62"/>
      <c r="CO67" s="62"/>
      <c r="CP67" s="62"/>
      <c r="CQ67" s="62"/>
      <c r="CR67" s="64"/>
      <c r="CS67" s="64"/>
      <c r="CT67" s="62"/>
      <c r="CU67" s="62"/>
      <c r="CV67" s="62"/>
      <c r="CW67" s="62"/>
      <c r="CX67" s="62"/>
      <c r="CY67" s="64"/>
    </row>
    <row r="68" spans="1:103" s="43" customFormat="1" ht="24.75" customHeight="1">
      <c r="A68" s="52" t="s">
        <v>209</v>
      </c>
      <c r="B68" s="53">
        <v>0.1</v>
      </c>
      <c r="C68" s="44"/>
      <c r="D68" s="44"/>
      <c r="E68" s="44">
        <v>0.032</v>
      </c>
      <c r="F68" s="44"/>
      <c r="G68" s="42"/>
      <c r="H68" s="53">
        <f>B68-C68-D68-E68-F68-G68</f>
        <v>0.068</v>
      </c>
      <c r="I68" s="51">
        <v>1.1</v>
      </c>
      <c r="J68" s="45"/>
      <c r="K68" s="45"/>
      <c r="L68" s="45"/>
      <c r="M68" s="45"/>
      <c r="N68" s="46"/>
      <c r="O68" s="51">
        <f>I68-J68-K68-L68-M68-N68</f>
        <v>1.1</v>
      </c>
      <c r="P68" s="53">
        <v>2.758</v>
      </c>
      <c r="Q68" s="44"/>
      <c r="R68" s="44"/>
      <c r="S68" s="44">
        <v>0.015</v>
      </c>
      <c r="T68" s="44"/>
      <c r="U68" s="44"/>
      <c r="V68" s="54">
        <f>P68-Q68-R68-S68-T68-U68</f>
        <v>2.743</v>
      </c>
      <c r="W68" s="55">
        <v>0.1</v>
      </c>
      <c r="X68" s="88">
        <v>0.02</v>
      </c>
      <c r="Y68" s="88">
        <v>0.01</v>
      </c>
      <c r="Z68" s="88"/>
      <c r="AA68" s="88">
        <v>0.035</v>
      </c>
      <c r="AB68" s="88"/>
      <c r="AC68" s="88"/>
      <c r="AD68" s="55">
        <f>W68-X68-Y68-Z68-AA68-AB68-AC68</f>
        <v>0.035</v>
      </c>
      <c r="AE68" s="53"/>
      <c r="AF68" s="44"/>
      <c r="AG68" s="44"/>
      <c r="AH68" s="44"/>
      <c r="AI68" s="44"/>
      <c r="AJ68" s="44"/>
      <c r="AK68" s="61"/>
      <c r="AL68" s="53"/>
      <c r="AM68" s="44"/>
      <c r="AN68" s="44"/>
      <c r="AO68" s="44"/>
      <c r="AP68" s="44"/>
      <c r="AQ68" s="44"/>
      <c r="AR68" s="53"/>
      <c r="AS68" s="60"/>
      <c r="AT68" s="62"/>
      <c r="AU68" s="62"/>
      <c r="AV68" s="62"/>
      <c r="AW68" s="62"/>
      <c r="AX68" s="62"/>
      <c r="AY68" s="64"/>
      <c r="AZ68" s="61">
        <v>0.2</v>
      </c>
      <c r="BA68" s="77">
        <v>0.01</v>
      </c>
      <c r="BB68" s="77"/>
      <c r="BC68" s="77"/>
      <c r="BD68" s="77"/>
      <c r="BE68" s="77"/>
      <c r="BF68" s="61">
        <f>AZ68-BA68-BB68-BC68-BD68-BE68</f>
        <v>0.19</v>
      </c>
      <c r="BG68" s="61">
        <v>0.1</v>
      </c>
      <c r="BH68" s="62"/>
      <c r="BI68" s="62"/>
      <c r="BJ68" s="62"/>
      <c r="BK68" s="62"/>
      <c r="BL68" s="62"/>
      <c r="BM68" s="62"/>
      <c r="BN68" s="61">
        <f>BG68-BH68-BI68-BJ68-BK68-BL68-BM68</f>
        <v>0.1</v>
      </c>
      <c r="BO68" s="60"/>
      <c r="BP68" s="62"/>
      <c r="BQ68" s="62"/>
      <c r="BR68" s="62"/>
      <c r="BS68" s="62"/>
      <c r="BT68" s="62"/>
      <c r="BU68" s="62"/>
      <c r="BV68" s="61"/>
      <c r="BW68" s="60">
        <v>0.1</v>
      </c>
      <c r="BX68" s="62"/>
      <c r="BY68" s="62"/>
      <c r="BZ68" s="62"/>
      <c r="CA68" s="62"/>
      <c r="CB68" s="62"/>
      <c r="CC68" s="60">
        <f>BW68-BX68-BY68-BZ68-CA68-CB68</f>
        <v>0.1</v>
      </c>
      <c r="CD68" s="64"/>
      <c r="CE68" s="62"/>
      <c r="CF68" s="62"/>
      <c r="CG68" s="62"/>
      <c r="CH68" s="62"/>
      <c r="CI68" s="62"/>
      <c r="CJ68" s="64"/>
      <c r="CK68" s="64"/>
      <c r="CL68" s="62"/>
      <c r="CM68" s="62"/>
      <c r="CN68" s="62"/>
      <c r="CO68" s="62"/>
      <c r="CP68" s="62"/>
      <c r="CQ68" s="62"/>
      <c r="CR68" s="64"/>
      <c r="CS68" s="64"/>
      <c r="CT68" s="62"/>
      <c r="CU68" s="62"/>
      <c r="CV68" s="62"/>
      <c r="CW68" s="62"/>
      <c r="CX68" s="62"/>
      <c r="CY68" s="64"/>
    </row>
    <row r="69" spans="1:103" s="43" customFormat="1" ht="24.75" customHeight="1">
      <c r="A69" s="52" t="s">
        <v>210</v>
      </c>
      <c r="B69" s="53">
        <v>0.7</v>
      </c>
      <c r="C69" s="44"/>
      <c r="D69" s="44"/>
      <c r="E69" s="77">
        <v>0.09</v>
      </c>
      <c r="F69" s="44"/>
      <c r="G69" s="42"/>
      <c r="H69" s="53">
        <f>B69-C69-D69-E69-F69-G69</f>
        <v>0.61</v>
      </c>
      <c r="I69" s="55">
        <v>0.7</v>
      </c>
      <c r="J69" s="88">
        <v>0.01</v>
      </c>
      <c r="K69" s="88"/>
      <c r="L69" s="88">
        <v>0.445</v>
      </c>
      <c r="M69" s="88"/>
      <c r="N69" s="89"/>
      <c r="O69" s="55">
        <f>I69-J69-K69-L69-M69-N69</f>
        <v>0.24499999999999994</v>
      </c>
      <c r="P69" s="61">
        <v>1.2</v>
      </c>
      <c r="Q69" s="77">
        <v>0.01</v>
      </c>
      <c r="R69" s="77"/>
      <c r="S69" s="77">
        <v>0.119</v>
      </c>
      <c r="T69" s="77"/>
      <c r="U69" s="77"/>
      <c r="V69" s="73">
        <f>P69-Q69-R69-S69-T69-U69</f>
        <v>1.071</v>
      </c>
      <c r="W69" s="55"/>
      <c r="X69" s="88"/>
      <c r="Y69" s="88"/>
      <c r="Z69" s="88"/>
      <c r="AA69" s="88"/>
      <c r="AB69" s="88"/>
      <c r="AC69" s="88"/>
      <c r="AD69" s="55"/>
      <c r="AE69" s="61">
        <v>0.2</v>
      </c>
      <c r="AF69" s="77">
        <v>0.01</v>
      </c>
      <c r="AG69" s="77"/>
      <c r="AH69" s="77">
        <v>0.111</v>
      </c>
      <c r="AI69" s="77"/>
      <c r="AJ69" s="77"/>
      <c r="AK69" s="61">
        <f>AE69-AF69-AG69-AH69-AI69-AJ69</f>
        <v>0.079</v>
      </c>
      <c r="AL69" s="53"/>
      <c r="AM69" s="44"/>
      <c r="AN69" s="44"/>
      <c r="AO69" s="44"/>
      <c r="AP69" s="44"/>
      <c r="AQ69" s="44"/>
      <c r="AR69" s="53"/>
      <c r="AS69" s="60"/>
      <c r="AT69" s="62"/>
      <c r="AU69" s="62"/>
      <c r="AV69" s="62"/>
      <c r="AW69" s="62"/>
      <c r="AX69" s="62"/>
      <c r="AY69" s="64"/>
      <c r="AZ69" s="61">
        <v>2</v>
      </c>
      <c r="BA69" s="77">
        <v>0.02</v>
      </c>
      <c r="BB69" s="77"/>
      <c r="BC69" s="77">
        <f>0.035+0.03+0.197</f>
        <v>0.262</v>
      </c>
      <c r="BD69" s="77"/>
      <c r="BE69" s="77"/>
      <c r="BF69" s="61">
        <f>AZ69-BA69-BB69-BC69-BD69-BE69</f>
        <v>1.718</v>
      </c>
      <c r="BG69" s="61">
        <v>1</v>
      </c>
      <c r="BH69" s="77">
        <v>0.03</v>
      </c>
      <c r="BI69" s="77">
        <v>0.006</v>
      </c>
      <c r="BJ69" s="77"/>
      <c r="BK69" s="77">
        <f>0.407+0.114</f>
        <v>0.521</v>
      </c>
      <c r="BL69" s="77"/>
      <c r="BM69" s="77"/>
      <c r="BN69" s="61">
        <f>BG69-BH69-BI69-BJ69-BK69-BL69-BM69</f>
        <v>0.44299999999999995</v>
      </c>
      <c r="BO69" s="61">
        <v>0.5</v>
      </c>
      <c r="BP69" s="77">
        <v>0.07</v>
      </c>
      <c r="BQ69" s="77">
        <v>0.006</v>
      </c>
      <c r="BR69" s="77"/>
      <c r="BS69" s="77">
        <v>0.018</v>
      </c>
      <c r="BT69" s="77"/>
      <c r="BU69" s="77"/>
      <c r="BV69" s="61">
        <f>BO69-BP69-BQ69-BR69-BS69-BT69-BU69</f>
        <v>0.40599999999999997</v>
      </c>
      <c r="BW69" s="61">
        <v>0.4</v>
      </c>
      <c r="BX69" s="62"/>
      <c r="BY69" s="62"/>
      <c r="BZ69" s="77">
        <v>0.044</v>
      </c>
      <c r="CA69" s="62"/>
      <c r="CB69" s="62"/>
      <c r="CC69" s="61">
        <f>BW69-BX69-BY69-BZ69-CA69-CB69</f>
        <v>0.35600000000000004</v>
      </c>
      <c r="CD69" s="64"/>
      <c r="CE69" s="62"/>
      <c r="CF69" s="62"/>
      <c r="CG69" s="62"/>
      <c r="CH69" s="62"/>
      <c r="CI69" s="62"/>
      <c r="CJ69" s="64"/>
      <c r="CK69" s="64"/>
      <c r="CL69" s="62"/>
      <c r="CM69" s="62"/>
      <c r="CN69" s="62"/>
      <c r="CO69" s="62"/>
      <c r="CP69" s="62"/>
      <c r="CQ69" s="62"/>
      <c r="CR69" s="64"/>
      <c r="CS69" s="64"/>
      <c r="CT69" s="62"/>
      <c r="CU69" s="62"/>
      <c r="CV69" s="62"/>
      <c r="CW69" s="62"/>
      <c r="CX69" s="62"/>
      <c r="CY69" s="64"/>
    </row>
    <row r="70" spans="1:103" s="43" customFormat="1" ht="37.5" customHeight="1">
      <c r="A70" s="107" t="s">
        <v>224</v>
      </c>
      <c r="B70" s="108"/>
      <c r="C70" s="108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64"/>
    </row>
    <row r="71" spans="89:110" s="43" customFormat="1" ht="15" customHeight="1"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</row>
    <row r="72" spans="89:110" s="43" customFormat="1" ht="15" customHeight="1"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 t="s">
        <v>219</v>
      </c>
      <c r="DC72" s="48"/>
      <c r="DD72" s="48"/>
      <c r="DE72" s="48"/>
      <c r="DF72" s="48"/>
    </row>
    <row r="73" spans="89:110" s="43" customFormat="1" ht="15" customHeight="1"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</row>
    <row r="74" spans="89:110" s="43" customFormat="1" ht="15" customHeight="1"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</row>
    <row r="75" spans="32:110" s="43" customFormat="1" ht="15" customHeight="1"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</row>
    <row r="76" spans="89:110" s="43" customFormat="1" ht="15" customHeight="1"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</row>
    <row r="77" spans="46:110" s="43" customFormat="1" ht="15" customHeight="1"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</row>
    <row r="78" spans="46:110" s="43" customFormat="1" ht="15" customHeight="1"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</row>
    <row r="79" spans="46:110" s="43" customFormat="1" ht="15" customHeight="1"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</row>
    <row r="80" spans="46:110" s="43" customFormat="1" ht="15" customHeight="1"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</row>
    <row r="81" spans="46:110" s="43" customFormat="1" ht="15" customHeight="1"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</row>
    <row r="82" spans="46:110" s="43" customFormat="1" ht="15" customHeight="1"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</row>
    <row r="83" spans="46:110" s="43" customFormat="1" ht="15" customHeight="1"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</row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</sheetData>
  <sheetProtection/>
  <mergeCells count="16">
    <mergeCell ref="A70:C70"/>
    <mergeCell ref="CK1:CR1"/>
    <mergeCell ref="B1:H1"/>
    <mergeCell ref="I1:O1"/>
    <mergeCell ref="AE1:AK1"/>
    <mergeCell ref="AL1:AR1"/>
    <mergeCell ref="CS1:CY1"/>
    <mergeCell ref="CD1:CJ1"/>
    <mergeCell ref="A1:A2"/>
    <mergeCell ref="AZ1:BF1"/>
    <mergeCell ref="BG1:BN1"/>
    <mergeCell ref="BO1:BV1"/>
    <mergeCell ref="BW1:CC1"/>
    <mergeCell ref="W1:AD1"/>
    <mergeCell ref="AS1:AY1"/>
    <mergeCell ref="P1:V1"/>
  </mergeCells>
  <printOptions horizontalCentered="1"/>
  <pageMargins left="0.11811023622047245" right="0.15748031496062992" top="0.65" bottom="0.3937007874015748" header="0.3" footer="0"/>
  <pageSetup firstPageNumber="1" useFirstPageNumber="1" horizontalDpi="300" verticalDpi="300" orientation="landscape" paperSize="9" scale="67" r:id="rId4"/>
  <headerFooter alignWithMargins="0">
    <oddHeader>&amp;C&amp;"Arial Cyr,полужирный"&amp;20Дальневосточный рыбохозяйственный бассейн&amp;R&amp;16Таблица 1</oddHeader>
    <oddFooter>&amp;C&amp;14Страница &amp;P</oddFooter>
  </headerFooter>
  <rowBreaks count="1" manualBreakCount="1">
    <brk id="25" max="103" man="1"/>
  </rowBreaks>
  <colBreaks count="6" manualBreakCount="6">
    <brk id="15" max="74" man="1"/>
    <brk id="30" max="74" man="1"/>
    <brk id="44" max="74" man="1"/>
    <brk id="58" max="74" man="1"/>
    <brk id="74" max="74" man="1"/>
    <brk id="88" max="74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532"/>
  <sheetViews>
    <sheetView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45" sqref="D45"/>
    </sheetView>
  </sheetViews>
  <sheetFormatPr defaultColWidth="9.00390625" defaultRowHeight="12.75"/>
  <cols>
    <col min="1" max="1" width="26.375" style="0" customWidth="1"/>
    <col min="2" max="2" width="10.75390625" style="0" customWidth="1"/>
    <col min="3" max="3" width="10.625" style="0" customWidth="1"/>
    <col min="4" max="4" width="7.25390625" style="0" customWidth="1"/>
    <col min="5" max="5" width="9.625" style="0" customWidth="1"/>
    <col min="6" max="6" width="9.75390625" style="0" customWidth="1"/>
    <col min="7" max="7" width="6.875" style="0" customWidth="1"/>
    <col min="9" max="9" width="8.25390625" style="0" customWidth="1"/>
    <col min="10" max="10" width="6.875" style="0" customWidth="1"/>
    <col min="11" max="11" width="11.25390625" style="0" customWidth="1"/>
    <col min="12" max="12" width="10.75390625" style="0" customWidth="1"/>
    <col min="13" max="13" width="8.75390625" style="0" customWidth="1"/>
    <col min="14" max="14" width="11.75390625" style="0" customWidth="1"/>
    <col min="15" max="15" width="8.375" style="0" customWidth="1"/>
    <col min="16" max="16" width="8.125" style="0" customWidth="1"/>
    <col min="17" max="17" width="9.75390625" style="0" customWidth="1"/>
    <col min="18" max="18" width="9.875" style="33" customWidth="1"/>
    <col min="19" max="19" width="7.25390625" style="0" customWidth="1"/>
    <col min="20" max="20" width="8.25390625" style="0" customWidth="1"/>
    <col min="22" max="22" width="7.125" style="0" customWidth="1"/>
    <col min="23" max="23" width="10.625" style="0" customWidth="1"/>
    <col min="24" max="24" width="11.25390625" style="0" customWidth="1"/>
    <col min="25" max="25" width="11.625" style="0" customWidth="1"/>
  </cols>
  <sheetData>
    <row r="2" ht="12.75">
      <c r="B2" t="s">
        <v>0</v>
      </c>
    </row>
    <row r="3" spans="1:25" ht="12.75">
      <c r="A3" s="18"/>
      <c r="B3" s="10"/>
      <c r="C3" s="11" t="s">
        <v>1</v>
      </c>
      <c r="D3" s="12"/>
      <c r="E3" s="10"/>
      <c r="F3" s="11" t="s">
        <v>2</v>
      </c>
      <c r="G3" s="12"/>
      <c r="H3" s="10"/>
      <c r="I3" s="11" t="s">
        <v>3</v>
      </c>
      <c r="J3" s="12"/>
      <c r="K3" s="10"/>
      <c r="L3" s="11" t="s">
        <v>4</v>
      </c>
      <c r="M3" s="12"/>
      <c r="N3" s="10"/>
      <c r="O3" s="11" t="s">
        <v>5</v>
      </c>
      <c r="P3" s="12"/>
      <c r="Q3" s="10"/>
      <c r="R3" s="34" t="s">
        <v>5</v>
      </c>
      <c r="S3" s="12"/>
      <c r="T3" s="10"/>
      <c r="U3" s="11" t="s">
        <v>6</v>
      </c>
      <c r="V3" s="12"/>
      <c r="W3" s="10"/>
      <c r="X3" s="11" t="s">
        <v>4</v>
      </c>
      <c r="Y3" s="12"/>
    </row>
    <row r="4" spans="1:25" ht="12.75">
      <c r="A4" s="19"/>
      <c r="B4" s="13"/>
      <c r="C4" s="14" t="s">
        <v>7</v>
      </c>
      <c r="D4" s="8"/>
      <c r="E4" s="13"/>
      <c r="F4" s="14" t="s">
        <v>8</v>
      </c>
      <c r="G4" s="8"/>
      <c r="H4" s="13"/>
      <c r="I4" s="14" t="s">
        <v>9</v>
      </c>
      <c r="J4" s="8"/>
      <c r="K4" s="13"/>
      <c r="L4" s="14" t="s">
        <v>10</v>
      </c>
      <c r="M4" s="8"/>
      <c r="N4" s="13"/>
      <c r="O4" s="14" t="s">
        <v>11</v>
      </c>
      <c r="P4" s="8"/>
      <c r="Q4" s="13"/>
      <c r="R4" s="35" t="s">
        <v>12</v>
      </c>
      <c r="S4" s="8"/>
      <c r="T4" s="13"/>
      <c r="U4" s="14" t="s">
        <v>13</v>
      </c>
      <c r="V4" s="8"/>
      <c r="W4" s="13"/>
      <c r="X4" s="14" t="s">
        <v>14</v>
      </c>
      <c r="Y4" s="8"/>
    </row>
    <row r="5" spans="1:25" ht="12.75">
      <c r="A5" s="19"/>
      <c r="B5" s="13"/>
      <c r="C5" s="14" t="s">
        <v>15</v>
      </c>
      <c r="D5" s="8"/>
      <c r="E5" s="13"/>
      <c r="F5" s="14" t="s">
        <v>16</v>
      </c>
      <c r="G5" s="8"/>
      <c r="H5" s="13"/>
      <c r="I5" s="14" t="s">
        <v>17</v>
      </c>
      <c r="J5" s="8"/>
      <c r="K5" s="13"/>
      <c r="L5" s="13"/>
      <c r="M5" s="8"/>
      <c r="N5" s="13"/>
      <c r="O5" s="14" t="s">
        <v>18</v>
      </c>
      <c r="P5" s="8"/>
      <c r="Q5" s="13"/>
      <c r="R5" s="35" t="s">
        <v>18</v>
      </c>
      <c r="S5" s="8"/>
      <c r="T5" s="13"/>
      <c r="U5" s="14" t="s">
        <v>19</v>
      </c>
      <c r="V5" s="8"/>
      <c r="W5" s="13"/>
      <c r="X5" s="14" t="s">
        <v>20</v>
      </c>
      <c r="Y5" s="8"/>
    </row>
    <row r="6" spans="1:25" ht="12.75">
      <c r="A6" s="16"/>
      <c r="B6" s="17">
        <v>2002</v>
      </c>
      <c r="C6" s="15">
        <v>2003</v>
      </c>
      <c r="D6" s="23" t="s">
        <v>128</v>
      </c>
      <c r="E6" s="17">
        <v>2002</v>
      </c>
      <c r="F6" s="15">
        <v>2003</v>
      </c>
      <c r="G6" s="23" t="s">
        <v>128</v>
      </c>
      <c r="H6" s="17">
        <v>2002</v>
      </c>
      <c r="I6" s="15">
        <v>2003</v>
      </c>
      <c r="J6" s="23" t="s">
        <v>128</v>
      </c>
      <c r="K6" s="17">
        <v>2002</v>
      </c>
      <c r="L6" s="15">
        <v>2003</v>
      </c>
      <c r="M6" s="23" t="s">
        <v>128</v>
      </c>
      <c r="N6" s="17">
        <v>2002</v>
      </c>
      <c r="O6" s="15">
        <v>2003</v>
      </c>
      <c r="P6" s="23" t="s">
        <v>128</v>
      </c>
      <c r="Q6" s="17">
        <v>2002</v>
      </c>
      <c r="R6" s="15">
        <v>2003</v>
      </c>
      <c r="S6" s="23" t="s">
        <v>128</v>
      </c>
      <c r="T6" s="17">
        <v>2002</v>
      </c>
      <c r="U6" s="15">
        <v>2003</v>
      </c>
      <c r="V6" s="23" t="s">
        <v>128</v>
      </c>
      <c r="W6" s="17">
        <v>2002</v>
      </c>
      <c r="X6" s="15">
        <v>2003</v>
      </c>
      <c r="Y6" s="23" t="s">
        <v>128</v>
      </c>
    </row>
    <row r="7" spans="1:27" s="21" customFormat="1" ht="12.75">
      <c r="A7" s="20" t="s">
        <v>21</v>
      </c>
      <c r="B7" s="36">
        <f>B8+B83+B97+B104+B108+B113+B114+B115</f>
        <v>3613.1073</v>
      </c>
      <c r="C7" s="36">
        <f>C8+C83+C97+C104+C108+C113+C114+C115</f>
        <v>3598.419999999999</v>
      </c>
      <c r="D7" s="37">
        <f>(C7-B7)/B7*100</f>
        <v>-0.4065005210335425</v>
      </c>
      <c r="E7" s="36">
        <f>E8+E83+E97+E104+E108+E113+E114+E115</f>
        <v>1957.887</v>
      </c>
      <c r="F7" s="36">
        <f>F8+F83+F97+F104+F108+F113+F114+F115</f>
        <v>1444.7299999999998</v>
      </c>
      <c r="G7" s="37">
        <f>(F7-E7)/E7*100</f>
        <v>-26.20973529115828</v>
      </c>
      <c r="H7" s="36">
        <f>H8+H83+H97+H104+H108+H113+H114+H115</f>
        <v>1332.8</v>
      </c>
      <c r="I7" s="36">
        <f>I8+I83+I97+I104+I108+I113+I114+I115</f>
        <v>1477.05</v>
      </c>
      <c r="J7" s="37">
        <f>(I7-H7)/H7*100</f>
        <v>10.823079231692677</v>
      </c>
      <c r="K7" s="38">
        <f>SUM(B7+E7+H7)</f>
        <v>6903.7943000000005</v>
      </c>
      <c r="L7" s="38">
        <f>SUM(C7+F7+I7)</f>
        <v>6520.199999999999</v>
      </c>
      <c r="M7" s="37">
        <f>(L7-K7)/K7*100</f>
        <v>-5.5562822895809845</v>
      </c>
      <c r="N7" s="36">
        <f>N8+N83+N97+N104+N108+N113+N114+N115</f>
        <v>251.62099999999998</v>
      </c>
      <c r="O7" s="36">
        <f>O8+O83+O97+O104+O108+O113+O114+O115</f>
        <v>253.31600000000003</v>
      </c>
      <c r="P7" s="37">
        <f>(O7-N7)/N7*100</f>
        <v>0.6736321690161196</v>
      </c>
      <c r="Q7" s="36">
        <f>Q8+Q83+Q97+Q104+Q108+Q113+Q114+Q115</f>
        <v>198.077</v>
      </c>
      <c r="R7" s="38">
        <f>R8+R83+R97+R104+R108+R113+R114+R115</f>
        <v>212.116</v>
      </c>
      <c r="S7" s="37">
        <f>(R7-Q7)/Q7*100</f>
        <v>7.087647732952345</v>
      </c>
      <c r="T7" s="36">
        <f>T8+T83+T97+T104+T108+T113+T114+T115</f>
        <v>14.46</v>
      </c>
      <c r="U7" s="36">
        <f>U8+U83+U97+U104+U108+U113+U114+U115</f>
        <v>11.830000000000002</v>
      </c>
      <c r="V7" s="37">
        <f>(U7-T7)/T7*100</f>
        <v>-18.18810511756569</v>
      </c>
      <c r="W7" s="36">
        <f>T7+Q7+N7+K7</f>
        <v>7367.952300000001</v>
      </c>
      <c r="X7" s="36">
        <f>U7+R7+O7+L7</f>
        <v>6997.461999999999</v>
      </c>
      <c r="Y7" s="37">
        <f>(X7-W7)/W7*100</f>
        <v>-5.028402531867669</v>
      </c>
      <c r="AA7" s="26"/>
    </row>
    <row r="8" spans="1:25" s="21" customFormat="1" ht="12.75">
      <c r="A8" s="20" t="s">
        <v>22</v>
      </c>
      <c r="B8" s="36">
        <f>SUM(B9:B82)</f>
        <v>2870.9113</v>
      </c>
      <c r="C8" s="36">
        <f>SUM(C9:C82)</f>
        <v>2840.1439999999993</v>
      </c>
      <c r="D8" s="37">
        <f aca="true" t="shared" si="0" ref="D8:D70">(C8-B8)/B8*100</f>
        <v>-1.0716910689647878</v>
      </c>
      <c r="E8" s="36">
        <f>SUM(E9:E82)</f>
        <v>1945.657</v>
      </c>
      <c r="F8" s="36">
        <f>SUM(F9:F82)</f>
        <v>1416.2999999999997</v>
      </c>
      <c r="G8" s="37">
        <f>(F8-E8)/E8*100</f>
        <v>-27.207107933207148</v>
      </c>
      <c r="H8" s="36">
        <f>SUM(H9:H82)</f>
        <v>1292.8</v>
      </c>
      <c r="I8" s="36">
        <f>SUM(I9:I82)</f>
        <v>1472.05</v>
      </c>
      <c r="J8" s="37">
        <f>(I8-H8)/H8*100</f>
        <v>13.865253712871286</v>
      </c>
      <c r="K8" s="38">
        <f>SUM(K9:K82)</f>
        <v>6109.3653</v>
      </c>
      <c r="L8" s="38">
        <f>SUM(L9:L82)</f>
        <v>5370.490000000001</v>
      </c>
      <c r="M8" s="37">
        <f aca="true" t="shared" si="1" ref="M8:M70">(L8-K8)/K8*100</f>
        <v>-12.094141759701284</v>
      </c>
      <c r="N8" s="36">
        <f>SUM(N9:N82)</f>
        <v>217.95999999999998</v>
      </c>
      <c r="O8" s="36">
        <f>SUM(O9:O82)</f>
        <v>221.353</v>
      </c>
      <c r="P8" s="37">
        <f>(O8-N8)/N8*100</f>
        <v>1.55670765278034</v>
      </c>
      <c r="Q8" s="36">
        <f>SUM(Q9:Q82)</f>
        <v>196.672</v>
      </c>
      <c r="R8" s="38">
        <f>SUM(R9:R82)</f>
        <v>210.12900000000002</v>
      </c>
      <c r="S8" s="37">
        <f>(R8-Q8)/Q8*100</f>
        <v>6.84235681744225</v>
      </c>
      <c r="T8" s="36">
        <f>SUM(T9:T82)</f>
        <v>3.01</v>
      </c>
      <c r="U8" s="36">
        <f>SUM(U9:U82)</f>
        <v>0.98</v>
      </c>
      <c r="V8" s="37">
        <f>(U8-T8)/T8*100</f>
        <v>-67.44186046511628</v>
      </c>
      <c r="W8" s="36">
        <f>T8+Q8+N8+K8</f>
        <v>6527.0073</v>
      </c>
      <c r="X8" s="36">
        <f aca="true" t="shared" si="2" ref="W8:X70">U8+R8+O8+L8</f>
        <v>5802.952000000001</v>
      </c>
      <c r="Y8" s="37">
        <f aca="true" t="shared" si="3" ref="Y8:Y70">(X8-W8)/W8*100</f>
        <v>-11.093220318598373</v>
      </c>
    </row>
    <row r="9" spans="1:25" ht="12.75">
      <c r="A9" s="16" t="s">
        <v>23</v>
      </c>
      <c r="B9" s="2">
        <v>364.753</v>
      </c>
      <c r="C9" s="6">
        <v>306.091</v>
      </c>
      <c r="D9" s="9">
        <f t="shared" si="0"/>
        <v>-16.08266415903364</v>
      </c>
      <c r="E9" s="2">
        <v>93.1</v>
      </c>
      <c r="F9" s="2">
        <v>106</v>
      </c>
      <c r="G9" s="9">
        <f>(F9-E9)/E9*100</f>
        <v>13.856068743286794</v>
      </c>
      <c r="H9" s="2">
        <v>6.9</v>
      </c>
      <c r="I9" s="2">
        <v>16</v>
      </c>
      <c r="J9" s="9">
        <f>(I9-H9)/H9*100</f>
        <v>131.88405797101447</v>
      </c>
      <c r="K9" s="5">
        <f>SUM(B9+E9+H9)</f>
        <v>464.75299999999993</v>
      </c>
      <c r="L9" s="31">
        <f>SUM(C9+F9+I9)</f>
        <v>428.091</v>
      </c>
      <c r="M9" s="9">
        <f t="shared" si="1"/>
        <v>-7.8884913061346404</v>
      </c>
      <c r="N9" s="2">
        <v>3.823</v>
      </c>
      <c r="O9" s="6">
        <v>4.472</v>
      </c>
      <c r="P9" s="9">
        <f>(O9-N9)/N9*100</f>
        <v>16.97619670415905</v>
      </c>
      <c r="Q9" s="2"/>
      <c r="R9" s="6"/>
      <c r="S9" s="9"/>
      <c r="T9" s="2"/>
      <c r="U9" s="2"/>
      <c r="V9" s="9"/>
      <c r="W9" s="5">
        <f t="shared" si="2"/>
        <v>468.5759999999999</v>
      </c>
      <c r="X9" s="5">
        <f t="shared" si="2"/>
        <v>432.563</v>
      </c>
      <c r="Y9" s="9">
        <f t="shared" si="3"/>
        <v>-7.685626237792786</v>
      </c>
    </row>
    <row r="10" spans="1:25" ht="12.75">
      <c r="A10" s="16" t="s">
        <v>123</v>
      </c>
      <c r="B10" s="2"/>
      <c r="C10" s="2"/>
      <c r="D10" s="9"/>
      <c r="E10" s="2"/>
      <c r="F10" s="2"/>
      <c r="G10" s="9"/>
      <c r="H10" s="2">
        <v>20</v>
      </c>
      <c r="I10" s="2">
        <v>3</v>
      </c>
      <c r="J10" s="9">
        <f>(I10-H10)/H10*100</f>
        <v>-85</v>
      </c>
      <c r="K10" s="5">
        <f>SUM(B10+E10+H10)</f>
        <v>20</v>
      </c>
      <c r="L10" s="5">
        <f>SUM(C10+F10+I10)</f>
        <v>3</v>
      </c>
      <c r="M10" s="9">
        <f t="shared" si="1"/>
        <v>-85</v>
      </c>
      <c r="N10" s="2"/>
      <c r="O10" s="2"/>
      <c r="P10" s="9"/>
      <c r="Q10" s="2"/>
      <c r="R10" s="6"/>
      <c r="S10" s="9"/>
      <c r="T10" s="2"/>
      <c r="U10" s="2"/>
      <c r="V10" s="9"/>
      <c r="W10" s="5">
        <f t="shared" si="2"/>
        <v>20</v>
      </c>
      <c r="X10" s="5">
        <f t="shared" si="2"/>
        <v>3</v>
      </c>
      <c r="Y10" s="9">
        <f t="shared" si="3"/>
        <v>-85</v>
      </c>
    </row>
    <row r="11" spans="1:25" ht="12.75">
      <c r="A11" s="16" t="s">
        <v>24</v>
      </c>
      <c r="B11" s="2">
        <v>17.3</v>
      </c>
      <c r="C11" s="2">
        <v>19.9</v>
      </c>
      <c r="D11" s="9">
        <f t="shared" si="0"/>
        <v>15.028901734104034</v>
      </c>
      <c r="E11" s="2"/>
      <c r="F11" s="2"/>
      <c r="G11" s="9"/>
      <c r="H11" s="2"/>
      <c r="I11" s="2"/>
      <c r="J11" s="9"/>
      <c r="K11" s="5">
        <f aca="true" t="shared" si="4" ref="K11:L71">SUM(B11+E11+H11)</f>
        <v>17.3</v>
      </c>
      <c r="L11" s="5">
        <f t="shared" si="4"/>
        <v>19.9</v>
      </c>
      <c r="M11" s="9">
        <f t="shared" si="1"/>
        <v>15.028901734104034</v>
      </c>
      <c r="N11" s="2"/>
      <c r="O11" s="2"/>
      <c r="P11" s="9"/>
      <c r="Q11" s="2"/>
      <c r="R11" s="6"/>
      <c r="S11" s="9"/>
      <c r="T11" s="2"/>
      <c r="U11" s="2"/>
      <c r="V11" s="9"/>
      <c r="W11" s="5">
        <f t="shared" si="2"/>
        <v>17.3</v>
      </c>
      <c r="X11" s="5">
        <f t="shared" si="2"/>
        <v>19.9</v>
      </c>
      <c r="Y11" s="9">
        <f t="shared" si="3"/>
        <v>15.028901734104034</v>
      </c>
    </row>
    <row r="12" spans="1:25" ht="12.75">
      <c r="A12" s="16" t="s">
        <v>116</v>
      </c>
      <c r="B12" s="2"/>
      <c r="C12" s="2"/>
      <c r="D12" s="9"/>
      <c r="E12" s="2"/>
      <c r="F12" s="2"/>
      <c r="G12" s="9"/>
      <c r="H12" s="2"/>
      <c r="I12" s="2"/>
      <c r="J12" s="9"/>
      <c r="K12" s="5"/>
      <c r="L12" s="5"/>
      <c r="M12" s="9"/>
      <c r="N12" s="2">
        <v>50</v>
      </c>
      <c r="O12" s="2">
        <v>50</v>
      </c>
      <c r="P12" s="9">
        <f>(O12-N12)/N12*100</f>
        <v>0</v>
      </c>
      <c r="Q12" s="2"/>
      <c r="R12" s="6"/>
      <c r="S12" s="9"/>
      <c r="T12" s="2"/>
      <c r="U12" s="2"/>
      <c r="V12" s="9"/>
      <c r="W12" s="5">
        <f t="shared" si="2"/>
        <v>50</v>
      </c>
      <c r="X12" s="5">
        <f t="shared" si="2"/>
        <v>50</v>
      </c>
      <c r="Y12" s="9">
        <f t="shared" si="3"/>
        <v>0</v>
      </c>
    </row>
    <row r="13" spans="1:25" ht="12.75">
      <c r="A13" s="16" t="s">
        <v>25</v>
      </c>
      <c r="B13" s="2"/>
      <c r="C13" s="2"/>
      <c r="D13" s="9"/>
      <c r="E13" s="2"/>
      <c r="F13" s="2"/>
      <c r="G13" s="9"/>
      <c r="H13" s="2"/>
      <c r="I13" s="2"/>
      <c r="J13" s="9"/>
      <c r="K13" s="5"/>
      <c r="L13" s="5"/>
      <c r="M13" s="9"/>
      <c r="N13" s="2">
        <v>12.5</v>
      </c>
      <c r="O13" s="2">
        <v>25</v>
      </c>
      <c r="P13" s="9">
        <f>(O13-N13)/N13*100</f>
        <v>100</v>
      </c>
      <c r="Q13" s="2"/>
      <c r="R13" s="6"/>
      <c r="S13" s="9"/>
      <c r="T13" s="2"/>
      <c r="U13" s="2"/>
      <c r="V13" s="9"/>
      <c r="W13" s="5">
        <f t="shared" si="2"/>
        <v>12.5</v>
      </c>
      <c r="X13" s="5">
        <f t="shared" si="2"/>
        <v>25</v>
      </c>
      <c r="Y13" s="9">
        <f t="shared" si="3"/>
        <v>100</v>
      </c>
    </row>
    <row r="14" spans="1:25" ht="12.75">
      <c r="A14" s="16" t="s">
        <v>115</v>
      </c>
      <c r="B14" s="2">
        <v>38.31</v>
      </c>
      <c r="C14" s="2">
        <v>31.4</v>
      </c>
      <c r="D14" s="9">
        <f t="shared" si="0"/>
        <v>-18.03706604019839</v>
      </c>
      <c r="E14" s="2"/>
      <c r="F14" s="2"/>
      <c r="G14" s="9"/>
      <c r="H14" s="2"/>
      <c r="I14" s="2"/>
      <c r="J14" s="9"/>
      <c r="K14" s="5">
        <f t="shared" si="4"/>
        <v>38.31</v>
      </c>
      <c r="L14" s="5">
        <f t="shared" si="4"/>
        <v>31.4</v>
      </c>
      <c r="M14" s="9">
        <f t="shared" si="1"/>
        <v>-18.03706604019839</v>
      </c>
      <c r="N14" s="2"/>
      <c r="O14" s="2"/>
      <c r="P14" s="9"/>
      <c r="Q14" s="2"/>
      <c r="R14" s="6"/>
      <c r="S14" s="9"/>
      <c r="T14" s="2"/>
      <c r="U14" s="2"/>
      <c r="V14" s="9"/>
      <c r="W14" s="5">
        <f t="shared" si="2"/>
        <v>38.31</v>
      </c>
      <c r="X14" s="5">
        <f t="shared" si="2"/>
        <v>31.4</v>
      </c>
      <c r="Y14" s="9">
        <f t="shared" si="3"/>
        <v>-18.03706604019839</v>
      </c>
    </row>
    <row r="15" spans="1:25" ht="12.75">
      <c r="A15" s="16" t="s">
        <v>120</v>
      </c>
      <c r="B15" s="2"/>
      <c r="C15" s="2"/>
      <c r="D15" s="9"/>
      <c r="E15" s="2"/>
      <c r="F15" s="2"/>
      <c r="G15" s="9"/>
      <c r="H15" s="2"/>
      <c r="I15" s="2"/>
      <c r="J15" s="9"/>
      <c r="K15" s="5"/>
      <c r="L15" s="5"/>
      <c r="M15" s="9"/>
      <c r="N15" s="2">
        <v>43.8</v>
      </c>
      <c r="O15" s="2">
        <v>30.76</v>
      </c>
      <c r="P15" s="9">
        <f>(O15-N15)/N15*100</f>
        <v>-29.771689497716885</v>
      </c>
      <c r="Q15" s="2"/>
      <c r="R15" s="6"/>
      <c r="S15" s="9"/>
      <c r="T15" s="2"/>
      <c r="U15" s="2"/>
      <c r="V15" s="9"/>
      <c r="W15" s="5">
        <f t="shared" si="2"/>
        <v>43.8</v>
      </c>
      <c r="X15" s="5">
        <f t="shared" si="2"/>
        <v>30.76</v>
      </c>
      <c r="Y15" s="9">
        <f t="shared" si="3"/>
        <v>-29.771689497716885</v>
      </c>
    </row>
    <row r="16" spans="1:25" ht="12.75">
      <c r="A16" s="16" t="s">
        <v>26</v>
      </c>
      <c r="B16" s="2"/>
      <c r="C16" s="2"/>
      <c r="D16" s="9"/>
      <c r="E16" s="2"/>
      <c r="F16" s="2"/>
      <c r="G16" s="9"/>
      <c r="H16" s="2"/>
      <c r="I16" s="2"/>
      <c r="J16" s="9"/>
      <c r="K16" s="5"/>
      <c r="L16" s="5"/>
      <c r="M16" s="9"/>
      <c r="N16" s="2">
        <v>40</v>
      </c>
      <c r="O16" s="2">
        <v>40</v>
      </c>
      <c r="P16" s="9">
        <f>(O16-N16)/N16*100</f>
        <v>0</v>
      </c>
      <c r="Q16" s="6">
        <v>0.105</v>
      </c>
      <c r="R16" s="6">
        <v>0.35</v>
      </c>
      <c r="S16" s="9">
        <f>(R16-Q16)/Q16*100</f>
        <v>233.33333333333334</v>
      </c>
      <c r="T16" s="2"/>
      <c r="U16" s="2"/>
      <c r="V16" s="9"/>
      <c r="W16" s="5">
        <f t="shared" si="2"/>
        <v>40.105</v>
      </c>
      <c r="X16" s="5">
        <f t="shared" si="2"/>
        <v>40.35</v>
      </c>
      <c r="Y16" s="9">
        <f t="shared" si="3"/>
        <v>0.6108963969579967</v>
      </c>
    </row>
    <row r="17" spans="1:25" ht="12.75">
      <c r="A17" s="16" t="s">
        <v>27</v>
      </c>
      <c r="B17" s="2"/>
      <c r="C17" s="6">
        <v>0.001</v>
      </c>
      <c r="D17" s="9"/>
      <c r="E17" s="2">
        <v>24</v>
      </c>
      <c r="F17" s="2">
        <v>34</v>
      </c>
      <c r="G17" s="9">
        <f>(F17-E17)/E17*100</f>
        <v>41.66666666666667</v>
      </c>
      <c r="H17" s="2">
        <v>5</v>
      </c>
      <c r="I17" s="2">
        <v>11</v>
      </c>
      <c r="J17" s="9">
        <f>(I17-H17)/H17*100</f>
        <v>120</v>
      </c>
      <c r="K17" s="5">
        <f t="shared" si="4"/>
        <v>29</v>
      </c>
      <c r="L17" s="5"/>
      <c r="M17" s="9">
        <f t="shared" si="1"/>
        <v>-100</v>
      </c>
      <c r="N17" s="2"/>
      <c r="O17" s="2"/>
      <c r="P17" s="9"/>
      <c r="Q17" s="2"/>
      <c r="R17" s="6"/>
      <c r="S17" s="9"/>
      <c r="T17" s="2"/>
      <c r="U17" s="2"/>
      <c r="V17" s="9"/>
      <c r="W17" s="5">
        <f t="shared" si="2"/>
        <v>29</v>
      </c>
      <c r="X17" s="5">
        <f t="shared" si="2"/>
        <v>0</v>
      </c>
      <c r="Y17" s="9">
        <f t="shared" si="3"/>
        <v>-100</v>
      </c>
    </row>
    <row r="18" spans="1:25" ht="12.75">
      <c r="A18" s="16" t="s">
        <v>28</v>
      </c>
      <c r="B18" s="2"/>
      <c r="C18" s="2"/>
      <c r="D18" s="9"/>
      <c r="E18" s="2">
        <v>320</v>
      </c>
      <c r="F18" s="2">
        <v>310</v>
      </c>
      <c r="G18" s="9">
        <f>(F18-E18)/E18*100</f>
        <v>-3.125</v>
      </c>
      <c r="H18" s="2"/>
      <c r="I18" s="2"/>
      <c r="J18" s="9"/>
      <c r="K18" s="5">
        <f t="shared" si="4"/>
        <v>320</v>
      </c>
      <c r="L18" s="5"/>
      <c r="M18" s="9">
        <f t="shared" si="1"/>
        <v>-100</v>
      </c>
      <c r="N18" s="2"/>
      <c r="O18" s="2"/>
      <c r="P18" s="9"/>
      <c r="Q18" s="2"/>
      <c r="R18" s="6"/>
      <c r="S18" s="9"/>
      <c r="T18" s="2"/>
      <c r="U18" s="2"/>
      <c r="V18" s="9"/>
      <c r="W18" s="5">
        <f t="shared" si="2"/>
        <v>320</v>
      </c>
      <c r="X18" s="5">
        <f>U18+R18+O18+L18</f>
        <v>0</v>
      </c>
      <c r="Y18" s="9">
        <f t="shared" si="3"/>
        <v>-100</v>
      </c>
    </row>
    <row r="19" spans="1:25" ht="12.75">
      <c r="A19" s="16" t="s">
        <v>29</v>
      </c>
      <c r="B19" s="2">
        <v>95</v>
      </c>
      <c r="C19" s="2">
        <v>95</v>
      </c>
      <c r="D19" s="9">
        <f t="shared" si="0"/>
        <v>0</v>
      </c>
      <c r="E19" s="2"/>
      <c r="F19" s="2"/>
      <c r="G19" s="9"/>
      <c r="H19" s="2"/>
      <c r="I19" s="2"/>
      <c r="J19" s="9"/>
      <c r="K19" s="5">
        <f t="shared" si="4"/>
        <v>95</v>
      </c>
      <c r="L19" s="5">
        <f t="shared" si="4"/>
        <v>95</v>
      </c>
      <c r="M19" s="9">
        <f t="shared" si="1"/>
        <v>0</v>
      </c>
      <c r="N19" s="2"/>
      <c r="O19" s="2"/>
      <c r="P19" s="9"/>
      <c r="Q19" s="2"/>
      <c r="R19" s="6"/>
      <c r="S19" s="9"/>
      <c r="T19" s="2"/>
      <c r="U19" s="2"/>
      <c r="V19" s="9"/>
      <c r="W19" s="5">
        <f t="shared" si="2"/>
        <v>95</v>
      </c>
      <c r="X19" s="5">
        <f t="shared" si="2"/>
        <v>95</v>
      </c>
      <c r="Y19" s="9">
        <f t="shared" si="3"/>
        <v>0</v>
      </c>
    </row>
    <row r="20" spans="1:25" ht="12.75">
      <c r="A20" s="16" t="s">
        <v>30</v>
      </c>
      <c r="B20" s="2">
        <v>190.52</v>
      </c>
      <c r="C20" s="2">
        <v>148</v>
      </c>
      <c r="D20" s="9">
        <f t="shared" si="0"/>
        <v>-22.31786689061516</v>
      </c>
      <c r="E20" s="2">
        <v>100</v>
      </c>
      <c r="F20" s="2">
        <v>110</v>
      </c>
      <c r="G20" s="9">
        <f>(F20-E20)/E20*100</f>
        <v>10</v>
      </c>
      <c r="H20" s="2">
        <v>1</v>
      </c>
      <c r="I20" s="2">
        <v>2.55</v>
      </c>
      <c r="J20" s="9">
        <f>(I20-H20)/H20*100</f>
        <v>154.99999999999997</v>
      </c>
      <c r="K20" s="5">
        <f t="shared" si="4"/>
        <v>291.52</v>
      </c>
      <c r="L20" s="5">
        <f t="shared" si="4"/>
        <v>260.55</v>
      </c>
      <c r="M20" s="9">
        <f t="shared" si="1"/>
        <v>-10.623627881448948</v>
      </c>
      <c r="N20" s="2"/>
      <c r="O20" s="2"/>
      <c r="P20" s="9"/>
      <c r="Q20" s="2"/>
      <c r="R20" s="6"/>
      <c r="S20" s="9"/>
      <c r="T20" s="2"/>
      <c r="U20" s="2"/>
      <c r="V20" s="9"/>
      <c r="W20" s="5">
        <f t="shared" si="2"/>
        <v>291.52</v>
      </c>
      <c r="X20" s="5">
        <f t="shared" si="2"/>
        <v>260.55</v>
      </c>
      <c r="Y20" s="9">
        <f t="shared" si="3"/>
        <v>-10.623627881448948</v>
      </c>
    </row>
    <row r="21" spans="1:25" ht="12.75">
      <c r="A21" s="16" t="s">
        <v>31</v>
      </c>
      <c r="B21" s="2">
        <v>25</v>
      </c>
      <c r="C21" s="2">
        <v>45</v>
      </c>
      <c r="D21" s="9">
        <f t="shared" si="0"/>
        <v>80</v>
      </c>
      <c r="E21" s="2">
        <v>10</v>
      </c>
      <c r="F21" s="2">
        <v>10</v>
      </c>
      <c r="G21" s="9">
        <f>(F21-E21)/E21*100</f>
        <v>0</v>
      </c>
      <c r="H21" s="2">
        <v>2</v>
      </c>
      <c r="I21" s="2">
        <v>1</v>
      </c>
      <c r="J21" s="9">
        <f>(I21-H21)/H21*100</f>
        <v>-50</v>
      </c>
      <c r="K21" s="5">
        <f t="shared" si="4"/>
        <v>37</v>
      </c>
      <c r="L21" s="5">
        <f t="shared" si="4"/>
        <v>56</v>
      </c>
      <c r="M21" s="9">
        <f t="shared" si="1"/>
        <v>51.35135135135135</v>
      </c>
      <c r="N21" s="2"/>
      <c r="O21" s="2"/>
      <c r="P21" s="9"/>
      <c r="Q21" s="2"/>
      <c r="R21" s="6"/>
      <c r="S21" s="9"/>
      <c r="T21" s="2"/>
      <c r="U21" s="2"/>
      <c r="V21" s="9"/>
      <c r="W21" s="5">
        <f t="shared" si="2"/>
        <v>37</v>
      </c>
      <c r="X21" s="5">
        <f t="shared" si="2"/>
        <v>56</v>
      </c>
      <c r="Y21" s="9">
        <f t="shared" si="3"/>
        <v>51.35135135135135</v>
      </c>
    </row>
    <row r="22" spans="1:25" ht="12.75">
      <c r="A22" s="16" t="s">
        <v>122</v>
      </c>
      <c r="B22" s="2">
        <v>1.5</v>
      </c>
      <c r="C22" s="2">
        <v>2.4</v>
      </c>
      <c r="D22" s="9">
        <f t="shared" si="0"/>
        <v>60</v>
      </c>
      <c r="E22" s="2">
        <v>5</v>
      </c>
      <c r="F22" s="2">
        <v>5</v>
      </c>
      <c r="G22" s="9">
        <f>(F22-E22)/E22*100</f>
        <v>0</v>
      </c>
      <c r="H22" s="2"/>
      <c r="I22" s="2"/>
      <c r="J22" s="9"/>
      <c r="K22" s="5">
        <f t="shared" si="4"/>
        <v>6.5</v>
      </c>
      <c r="L22" s="5">
        <f t="shared" si="4"/>
        <v>7.4</v>
      </c>
      <c r="M22" s="9">
        <f t="shared" si="1"/>
        <v>13.846153846153852</v>
      </c>
      <c r="N22" s="2"/>
      <c r="O22" s="2"/>
      <c r="P22" s="9"/>
      <c r="Q22" s="2"/>
      <c r="R22" s="6"/>
      <c r="S22" s="9"/>
      <c r="T22" s="2"/>
      <c r="U22" s="2"/>
      <c r="V22" s="9"/>
      <c r="W22" s="5">
        <f t="shared" si="2"/>
        <v>6.5</v>
      </c>
      <c r="X22" s="5">
        <f t="shared" si="2"/>
        <v>7.4</v>
      </c>
      <c r="Y22" s="9">
        <f t="shared" si="3"/>
        <v>13.846153846153852</v>
      </c>
    </row>
    <row r="23" spans="1:25" ht="12.75">
      <c r="A23" s="16" t="s">
        <v>32</v>
      </c>
      <c r="B23" s="2"/>
      <c r="C23" s="2"/>
      <c r="D23" s="9"/>
      <c r="E23" s="2"/>
      <c r="F23" s="2"/>
      <c r="G23" s="9"/>
      <c r="H23" s="2"/>
      <c r="I23" s="2"/>
      <c r="J23" s="9"/>
      <c r="K23" s="5"/>
      <c r="L23" s="5"/>
      <c r="M23" s="9"/>
      <c r="N23" s="2">
        <v>2</v>
      </c>
      <c r="O23" s="2">
        <v>1.7</v>
      </c>
      <c r="P23" s="9">
        <f>(O23-N23)/N23*100</f>
        <v>-15.000000000000002</v>
      </c>
      <c r="Q23" s="2"/>
      <c r="R23" s="6"/>
      <c r="S23" s="9"/>
      <c r="T23" s="2"/>
      <c r="U23" s="2"/>
      <c r="V23" s="9"/>
      <c r="W23" s="5">
        <f t="shared" si="2"/>
        <v>2</v>
      </c>
      <c r="X23" s="5">
        <f t="shared" si="2"/>
        <v>1.7</v>
      </c>
      <c r="Y23" s="9">
        <f t="shared" si="3"/>
        <v>-15.000000000000002</v>
      </c>
    </row>
    <row r="24" spans="1:25" ht="12.75">
      <c r="A24" s="16" t="s">
        <v>33</v>
      </c>
      <c r="B24" s="2"/>
      <c r="C24" s="2"/>
      <c r="D24" s="9"/>
      <c r="E24" s="2">
        <v>55</v>
      </c>
      <c r="F24" s="2">
        <v>10</v>
      </c>
      <c r="G24" s="9">
        <f>(F24-E24)/E24*100</f>
        <v>-81.81818181818183</v>
      </c>
      <c r="H24" s="2"/>
      <c r="I24" s="2"/>
      <c r="J24" s="9"/>
      <c r="K24" s="5">
        <f t="shared" si="4"/>
        <v>55</v>
      </c>
      <c r="L24" s="5">
        <f t="shared" si="4"/>
        <v>10</v>
      </c>
      <c r="M24" s="9">
        <f t="shared" si="1"/>
        <v>-81.81818181818183</v>
      </c>
      <c r="N24" s="2"/>
      <c r="O24" s="2"/>
      <c r="P24" s="9"/>
      <c r="Q24" s="2"/>
      <c r="R24" s="6"/>
      <c r="S24" s="9"/>
      <c r="T24" s="2"/>
      <c r="U24" s="2"/>
      <c r="V24" s="9"/>
      <c r="W24" s="5">
        <f t="shared" si="2"/>
        <v>55</v>
      </c>
      <c r="X24" s="5">
        <f t="shared" si="2"/>
        <v>10</v>
      </c>
      <c r="Y24" s="9">
        <f t="shared" si="3"/>
        <v>-81.81818181818183</v>
      </c>
    </row>
    <row r="25" spans="1:25" ht="12.75">
      <c r="A25" s="16" t="s">
        <v>34</v>
      </c>
      <c r="B25" s="2">
        <v>929.6</v>
      </c>
      <c r="C25" s="2">
        <v>986.25</v>
      </c>
      <c r="D25" s="9">
        <f t="shared" si="0"/>
        <v>6.094018932874352</v>
      </c>
      <c r="E25" s="2"/>
      <c r="F25" s="2"/>
      <c r="G25" s="9"/>
      <c r="H25" s="2"/>
      <c r="I25" s="2"/>
      <c r="J25" s="9"/>
      <c r="K25" s="5">
        <f t="shared" si="4"/>
        <v>929.6</v>
      </c>
      <c r="L25" s="5">
        <f t="shared" si="4"/>
        <v>986.25</v>
      </c>
      <c r="M25" s="9">
        <f t="shared" si="1"/>
        <v>6.094018932874352</v>
      </c>
      <c r="N25" s="2"/>
      <c r="O25" s="2"/>
      <c r="P25" s="9"/>
      <c r="Q25" s="2"/>
      <c r="R25" s="6"/>
      <c r="S25" s="9"/>
      <c r="T25" s="2"/>
      <c r="U25" s="2"/>
      <c r="V25" s="9"/>
      <c r="W25" s="5">
        <f t="shared" si="2"/>
        <v>929.6</v>
      </c>
      <c r="X25" s="5">
        <f t="shared" si="2"/>
        <v>986.25</v>
      </c>
      <c r="Y25" s="9">
        <f t="shared" si="3"/>
        <v>6.094018932874352</v>
      </c>
    </row>
    <row r="26" spans="1:25" ht="12.75">
      <c r="A26" s="16" t="s">
        <v>35</v>
      </c>
      <c r="B26" s="2">
        <v>45.477</v>
      </c>
      <c r="C26" s="2">
        <v>43.051</v>
      </c>
      <c r="D26" s="9">
        <f t="shared" si="0"/>
        <v>-5.334564725025826</v>
      </c>
      <c r="E26" s="2"/>
      <c r="F26" s="2"/>
      <c r="G26" s="9"/>
      <c r="H26" s="2"/>
      <c r="I26" s="2"/>
      <c r="J26" s="9"/>
      <c r="K26" s="5">
        <f t="shared" si="4"/>
        <v>45.477</v>
      </c>
      <c r="L26" s="5">
        <f t="shared" si="4"/>
        <v>43.051</v>
      </c>
      <c r="M26" s="9">
        <f t="shared" si="1"/>
        <v>-5.334564725025826</v>
      </c>
      <c r="N26" s="2">
        <v>1.02</v>
      </c>
      <c r="O26" s="2">
        <v>1.19</v>
      </c>
      <c r="P26" s="9">
        <f>(O26-N26)/N26*100</f>
        <v>16.66666666666666</v>
      </c>
      <c r="Q26" s="2"/>
      <c r="R26" s="6"/>
      <c r="S26" s="9"/>
      <c r="T26" s="2"/>
      <c r="U26" s="2"/>
      <c r="V26" s="9"/>
      <c r="W26" s="5">
        <f t="shared" si="2"/>
        <v>46.497</v>
      </c>
      <c r="X26" s="5">
        <f t="shared" si="2"/>
        <v>44.241</v>
      </c>
      <c r="Y26" s="9">
        <f t="shared" si="3"/>
        <v>-4.851925930705208</v>
      </c>
    </row>
    <row r="27" spans="1:25" ht="12.75">
      <c r="A27" s="16" t="s">
        <v>36</v>
      </c>
      <c r="B27" s="2">
        <v>1</v>
      </c>
      <c r="C27" s="2">
        <v>1</v>
      </c>
      <c r="D27" s="9">
        <f t="shared" si="0"/>
        <v>0</v>
      </c>
      <c r="E27" s="2">
        <v>156.5</v>
      </c>
      <c r="F27" s="39">
        <v>155</v>
      </c>
      <c r="G27" s="9">
        <f>(F27-E27)/E27*100</f>
        <v>-0.9584664536741214</v>
      </c>
      <c r="H27" s="2">
        <v>70</v>
      </c>
      <c r="I27" s="39">
        <v>95</v>
      </c>
      <c r="J27" s="9">
        <f>(I27-H27)/H27*100</f>
        <v>35.714285714285715</v>
      </c>
      <c r="K27" s="5">
        <f t="shared" si="4"/>
        <v>227.5</v>
      </c>
      <c r="L27" s="5">
        <f t="shared" si="4"/>
        <v>251</v>
      </c>
      <c r="M27" s="9">
        <f t="shared" si="1"/>
        <v>10.329670329670328</v>
      </c>
      <c r="N27" s="2"/>
      <c r="O27" s="2"/>
      <c r="P27" s="9"/>
      <c r="Q27" s="2"/>
      <c r="R27" s="6"/>
      <c r="S27" s="9"/>
      <c r="T27" s="2"/>
      <c r="U27" s="2"/>
      <c r="V27" s="9"/>
      <c r="W27" s="5">
        <f t="shared" si="2"/>
        <v>227.5</v>
      </c>
      <c r="X27" s="5">
        <f t="shared" si="2"/>
        <v>251</v>
      </c>
      <c r="Y27" s="9">
        <f t="shared" si="3"/>
        <v>10.329670329670328</v>
      </c>
    </row>
    <row r="28" spans="1:25" ht="12.75">
      <c r="A28" s="16" t="s">
        <v>37</v>
      </c>
      <c r="B28" s="2">
        <v>50</v>
      </c>
      <c r="C28" s="2">
        <v>70</v>
      </c>
      <c r="D28" s="9">
        <f t="shared" si="0"/>
        <v>40</v>
      </c>
      <c r="E28" s="2"/>
      <c r="F28" s="2"/>
      <c r="G28" s="9"/>
      <c r="H28" s="2"/>
      <c r="I28" s="2"/>
      <c r="J28" s="9"/>
      <c r="K28" s="5">
        <f t="shared" si="4"/>
        <v>50</v>
      </c>
      <c r="L28" s="5">
        <f t="shared" si="4"/>
        <v>70</v>
      </c>
      <c r="M28" s="9">
        <f t="shared" si="1"/>
        <v>40</v>
      </c>
      <c r="N28" s="2"/>
      <c r="O28" s="2"/>
      <c r="P28" s="9"/>
      <c r="Q28" s="2"/>
      <c r="R28" s="6"/>
      <c r="S28" s="9"/>
      <c r="T28" s="2"/>
      <c r="U28" s="2"/>
      <c r="V28" s="9"/>
      <c r="W28" s="5">
        <f t="shared" si="2"/>
        <v>50</v>
      </c>
      <c r="X28" s="5">
        <f t="shared" si="2"/>
        <v>70</v>
      </c>
      <c r="Y28" s="9">
        <f t="shared" si="3"/>
        <v>40</v>
      </c>
    </row>
    <row r="29" spans="1:25" ht="12.75">
      <c r="A29" s="16" t="s">
        <v>38</v>
      </c>
      <c r="B29" s="2">
        <v>171.12</v>
      </c>
      <c r="C29" s="2">
        <v>140.2</v>
      </c>
      <c r="D29" s="9">
        <f t="shared" si="0"/>
        <v>-18.0691912108462</v>
      </c>
      <c r="E29" s="2">
        <v>0.5</v>
      </c>
      <c r="F29" s="2">
        <v>2</v>
      </c>
      <c r="G29" s="9">
        <f>(F29-E29)/E29*100</f>
        <v>300</v>
      </c>
      <c r="H29" s="2"/>
      <c r="I29" s="2"/>
      <c r="J29" s="9"/>
      <c r="K29" s="5">
        <f t="shared" si="4"/>
        <v>171.62</v>
      </c>
      <c r="L29" s="5">
        <f t="shared" si="4"/>
        <v>142.2</v>
      </c>
      <c r="M29" s="9">
        <f t="shared" si="1"/>
        <v>-17.142524181330856</v>
      </c>
      <c r="N29" s="6">
        <v>0.155</v>
      </c>
      <c r="O29" s="2">
        <v>0.15</v>
      </c>
      <c r="P29" s="9">
        <f>(O29-N29)/N29*100</f>
        <v>-3.2258064516129057</v>
      </c>
      <c r="Q29" s="2"/>
      <c r="R29" s="6"/>
      <c r="S29" s="9"/>
      <c r="T29" s="2"/>
      <c r="U29" s="2"/>
      <c r="V29" s="9"/>
      <c r="W29" s="5">
        <f t="shared" si="2"/>
        <v>171.775</v>
      </c>
      <c r="X29" s="5">
        <f t="shared" si="2"/>
        <v>142.35</v>
      </c>
      <c r="Y29" s="9">
        <f t="shared" si="3"/>
        <v>-17.12996652597876</v>
      </c>
    </row>
    <row r="30" spans="1:25" ht="12.75">
      <c r="A30" s="16" t="s">
        <v>39</v>
      </c>
      <c r="B30" s="2">
        <v>28.38</v>
      </c>
      <c r="C30" s="2">
        <v>27.26</v>
      </c>
      <c r="D30" s="9">
        <f t="shared" si="0"/>
        <v>-3.946441155743472</v>
      </c>
      <c r="E30" s="2">
        <v>5.2</v>
      </c>
      <c r="F30" s="2">
        <v>8.4</v>
      </c>
      <c r="G30" s="9">
        <f>(F30-E30)/E30*100</f>
        <v>61.53846153846154</v>
      </c>
      <c r="H30" s="2">
        <v>3.8</v>
      </c>
      <c r="I30" s="2">
        <v>4.2</v>
      </c>
      <c r="J30" s="9">
        <f>(I30-H30)/H30*100</f>
        <v>10.526315789473696</v>
      </c>
      <c r="K30" s="5">
        <f t="shared" si="4"/>
        <v>37.379999999999995</v>
      </c>
      <c r="L30" s="5">
        <f t="shared" si="4"/>
        <v>39.86000000000001</v>
      </c>
      <c r="M30" s="9">
        <f t="shared" si="1"/>
        <v>6.634563937934755</v>
      </c>
      <c r="N30" s="2"/>
      <c r="O30" s="2"/>
      <c r="P30" s="9"/>
      <c r="Q30" s="2"/>
      <c r="R30" s="6"/>
      <c r="S30" s="9"/>
      <c r="T30" s="2"/>
      <c r="U30" s="2"/>
      <c r="V30" s="9"/>
      <c r="W30" s="5">
        <f t="shared" si="2"/>
        <v>37.379999999999995</v>
      </c>
      <c r="X30" s="5">
        <f t="shared" si="2"/>
        <v>39.86000000000001</v>
      </c>
      <c r="Y30" s="9">
        <f t="shared" si="3"/>
        <v>6.634563937934755</v>
      </c>
    </row>
    <row r="31" spans="1:25" ht="12.75">
      <c r="A31" s="16" t="s">
        <v>40</v>
      </c>
      <c r="B31" s="2">
        <v>3.816</v>
      </c>
      <c r="C31" s="2">
        <v>3.621</v>
      </c>
      <c r="D31" s="9">
        <f t="shared" si="0"/>
        <v>-5.110062893081757</v>
      </c>
      <c r="E31" s="2">
        <v>8.9</v>
      </c>
      <c r="F31" s="2">
        <v>8.8</v>
      </c>
      <c r="G31" s="9">
        <f>(F31-E31)/E31*100</f>
        <v>-1.1235955056179736</v>
      </c>
      <c r="H31" s="2">
        <v>32.1</v>
      </c>
      <c r="I31" s="2">
        <v>29.2</v>
      </c>
      <c r="J31" s="9">
        <f>(I31-H31)/H31*100</f>
        <v>-9.034267912772592</v>
      </c>
      <c r="K31" s="5">
        <f t="shared" si="4"/>
        <v>44.816</v>
      </c>
      <c r="L31" s="5">
        <f t="shared" si="4"/>
        <v>41.621</v>
      </c>
      <c r="M31" s="9">
        <f t="shared" si="1"/>
        <v>-7.129150303463049</v>
      </c>
      <c r="N31" s="2"/>
      <c r="O31" s="2"/>
      <c r="P31" s="9"/>
      <c r="Q31" s="2"/>
      <c r="R31" s="6"/>
      <c r="S31" s="9"/>
      <c r="T31" s="2"/>
      <c r="U31" s="2"/>
      <c r="V31" s="9"/>
      <c r="W31" s="5">
        <f t="shared" si="2"/>
        <v>44.816</v>
      </c>
      <c r="X31" s="5">
        <f t="shared" si="2"/>
        <v>41.621</v>
      </c>
      <c r="Y31" s="9">
        <f t="shared" si="3"/>
        <v>-7.129150303463049</v>
      </c>
    </row>
    <row r="32" spans="1:25" ht="12.75">
      <c r="A32" s="16" t="s">
        <v>41</v>
      </c>
      <c r="B32" s="2"/>
      <c r="C32" s="2"/>
      <c r="D32" s="9"/>
      <c r="E32" s="2"/>
      <c r="F32" s="2"/>
      <c r="G32" s="9"/>
      <c r="H32" s="2">
        <v>34</v>
      </c>
      <c r="I32" s="2"/>
      <c r="J32" s="9">
        <f>(I32-H32)/H32*100</f>
        <v>-100</v>
      </c>
      <c r="K32" s="5">
        <f t="shared" si="4"/>
        <v>34</v>
      </c>
      <c r="L32" s="5">
        <f t="shared" si="4"/>
        <v>0</v>
      </c>
      <c r="M32" s="9">
        <f t="shared" si="1"/>
        <v>-100</v>
      </c>
      <c r="N32" s="2"/>
      <c r="O32" s="2"/>
      <c r="P32" s="9"/>
      <c r="Q32" s="2"/>
      <c r="R32" s="6"/>
      <c r="S32" s="9"/>
      <c r="T32" s="2"/>
      <c r="U32" s="2"/>
      <c r="V32" s="9"/>
      <c r="W32" s="5">
        <f t="shared" si="2"/>
        <v>34</v>
      </c>
      <c r="X32" s="5">
        <f t="shared" si="2"/>
        <v>0</v>
      </c>
      <c r="Y32" s="9">
        <f t="shared" si="3"/>
        <v>-100</v>
      </c>
    </row>
    <row r="33" spans="1:25" ht="12.75">
      <c r="A33" s="16" t="s">
        <v>42</v>
      </c>
      <c r="B33" s="2">
        <v>195</v>
      </c>
      <c r="C33" s="2">
        <v>195</v>
      </c>
      <c r="D33" s="9">
        <f t="shared" si="0"/>
        <v>0</v>
      </c>
      <c r="E33" s="2">
        <v>6.24</v>
      </c>
      <c r="F33" s="2">
        <v>17</v>
      </c>
      <c r="G33" s="9">
        <f>(F33-E33)/E33*100</f>
        <v>172.43589743589743</v>
      </c>
      <c r="H33" s="2"/>
      <c r="I33" s="2"/>
      <c r="J33" s="9"/>
      <c r="K33" s="5">
        <f t="shared" si="4"/>
        <v>201.24</v>
      </c>
      <c r="L33" s="5">
        <f t="shared" si="4"/>
        <v>212</v>
      </c>
      <c r="M33" s="9">
        <f t="shared" si="1"/>
        <v>5.34684953289604</v>
      </c>
      <c r="N33" s="2"/>
      <c r="O33" s="2"/>
      <c r="P33" s="9"/>
      <c r="Q33" s="2"/>
      <c r="R33" s="6"/>
      <c r="S33" s="9"/>
      <c r="T33" s="2"/>
      <c r="U33" s="2"/>
      <c r="V33" s="9"/>
      <c r="W33" s="5">
        <f t="shared" si="2"/>
        <v>201.24</v>
      </c>
      <c r="X33" s="5">
        <f t="shared" si="2"/>
        <v>212</v>
      </c>
      <c r="Y33" s="9">
        <f t="shared" si="3"/>
        <v>5.34684953289604</v>
      </c>
    </row>
    <row r="34" spans="1:25" ht="12.75">
      <c r="A34" s="16" t="s">
        <v>43</v>
      </c>
      <c r="B34" s="2"/>
      <c r="C34" s="2"/>
      <c r="D34" s="9"/>
      <c r="E34" s="2">
        <v>355</v>
      </c>
      <c r="F34" s="2">
        <v>335</v>
      </c>
      <c r="G34" s="9">
        <f>(F34-E34)/E34*100</f>
        <v>-5.633802816901409</v>
      </c>
      <c r="H34" s="2">
        <v>865</v>
      </c>
      <c r="I34" s="2">
        <v>1155</v>
      </c>
      <c r="J34" s="9">
        <f>(I34-H34)/H34*100</f>
        <v>33.52601156069364</v>
      </c>
      <c r="K34" s="5">
        <f t="shared" si="4"/>
        <v>1220</v>
      </c>
      <c r="L34" s="5">
        <f t="shared" si="4"/>
        <v>1490</v>
      </c>
      <c r="M34" s="9">
        <f t="shared" si="1"/>
        <v>22.131147540983605</v>
      </c>
      <c r="N34" s="2">
        <v>0.1</v>
      </c>
      <c r="O34" s="2"/>
      <c r="P34" s="9">
        <f>(O34-N34)/N34*100</f>
        <v>-100</v>
      </c>
      <c r="Q34" s="2"/>
      <c r="R34" s="6"/>
      <c r="S34" s="9"/>
      <c r="T34" s="2"/>
      <c r="U34" s="2"/>
      <c r="V34" s="9"/>
      <c r="W34" s="5">
        <f t="shared" si="2"/>
        <v>1220.1</v>
      </c>
      <c r="X34" s="5">
        <f t="shared" si="2"/>
        <v>1490</v>
      </c>
      <c r="Y34" s="9">
        <f t="shared" si="3"/>
        <v>22.121137611671184</v>
      </c>
    </row>
    <row r="35" spans="1:25" ht="12.75">
      <c r="A35" s="16" t="s">
        <v>44</v>
      </c>
      <c r="B35" s="2"/>
      <c r="C35" s="2"/>
      <c r="D35" s="9"/>
      <c r="E35" s="2">
        <v>20</v>
      </c>
      <c r="F35" s="2">
        <v>45</v>
      </c>
      <c r="G35" s="9">
        <f>(F35-E35)/E35*100</f>
        <v>125</v>
      </c>
      <c r="H35" s="2"/>
      <c r="I35" s="2"/>
      <c r="J35" s="9"/>
      <c r="K35" s="5">
        <f t="shared" si="4"/>
        <v>20</v>
      </c>
      <c r="L35" s="5">
        <f t="shared" si="4"/>
        <v>45</v>
      </c>
      <c r="M35" s="9">
        <f t="shared" si="1"/>
        <v>125</v>
      </c>
      <c r="N35" s="2"/>
      <c r="O35" s="2"/>
      <c r="P35" s="9"/>
      <c r="Q35" s="2"/>
      <c r="R35" s="6"/>
      <c r="S35" s="9"/>
      <c r="T35" s="2"/>
      <c r="U35" s="2"/>
      <c r="V35" s="9"/>
      <c r="W35" s="5">
        <f t="shared" si="2"/>
        <v>20</v>
      </c>
      <c r="X35" s="5">
        <f t="shared" si="2"/>
        <v>45</v>
      </c>
      <c r="Y35" s="9">
        <f t="shared" si="3"/>
        <v>125</v>
      </c>
    </row>
    <row r="36" spans="1:25" ht="12.75">
      <c r="A36" s="16" t="s">
        <v>45</v>
      </c>
      <c r="B36" s="2">
        <v>5</v>
      </c>
      <c r="C36" s="2">
        <v>5</v>
      </c>
      <c r="D36" s="9">
        <f t="shared" si="0"/>
        <v>0</v>
      </c>
      <c r="E36" s="2">
        <v>85</v>
      </c>
      <c r="F36" s="39">
        <v>129</v>
      </c>
      <c r="G36" s="9">
        <f>(F36-E36)/E36*100</f>
        <v>51.76470588235295</v>
      </c>
      <c r="H36" s="2">
        <v>63</v>
      </c>
      <c r="I36" s="2">
        <v>53</v>
      </c>
      <c r="J36" s="9">
        <f>(I36-H36)/H36*100</f>
        <v>-15.873015873015872</v>
      </c>
      <c r="K36" s="5">
        <f t="shared" si="4"/>
        <v>153</v>
      </c>
      <c r="L36" s="5">
        <f t="shared" si="4"/>
        <v>187</v>
      </c>
      <c r="M36" s="9">
        <f t="shared" si="1"/>
        <v>22.22222222222222</v>
      </c>
      <c r="N36" s="2"/>
      <c r="O36" s="2"/>
      <c r="P36" s="9"/>
      <c r="Q36" s="2"/>
      <c r="R36" s="6"/>
      <c r="S36" s="9"/>
      <c r="T36" s="2"/>
      <c r="U36" s="2"/>
      <c r="V36" s="9"/>
      <c r="W36" s="5">
        <f t="shared" si="2"/>
        <v>153</v>
      </c>
      <c r="X36" s="5">
        <f t="shared" si="2"/>
        <v>187</v>
      </c>
      <c r="Y36" s="9">
        <f t="shared" si="3"/>
        <v>22.22222222222222</v>
      </c>
    </row>
    <row r="37" spans="1:25" ht="12.75">
      <c r="A37" s="16" t="s">
        <v>46</v>
      </c>
      <c r="B37" s="2">
        <v>45.95</v>
      </c>
      <c r="C37" s="2">
        <v>48.75</v>
      </c>
      <c r="D37" s="9">
        <f t="shared" si="0"/>
        <v>6.093579978237208</v>
      </c>
      <c r="E37" s="2"/>
      <c r="F37" s="2"/>
      <c r="G37" s="9"/>
      <c r="H37" s="2"/>
      <c r="I37" s="2"/>
      <c r="J37" s="9"/>
      <c r="K37" s="5">
        <f t="shared" si="4"/>
        <v>45.95</v>
      </c>
      <c r="L37" s="5">
        <f t="shared" si="4"/>
        <v>48.75</v>
      </c>
      <c r="M37" s="9">
        <f t="shared" si="1"/>
        <v>6.093579978237208</v>
      </c>
      <c r="N37" s="2"/>
      <c r="O37" s="2"/>
      <c r="P37" s="9"/>
      <c r="Q37" s="2"/>
      <c r="R37" s="6"/>
      <c r="S37" s="9"/>
      <c r="T37" s="2"/>
      <c r="U37" s="2"/>
      <c r="V37" s="9"/>
      <c r="W37" s="5">
        <f t="shared" si="2"/>
        <v>45.95</v>
      </c>
      <c r="X37" s="5">
        <f t="shared" si="2"/>
        <v>48.75</v>
      </c>
      <c r="Y37" s="9">
        <f t="shared" si="3"/>
        <v>6.093579978237208</v>
      </c>
    </row>
    <row r="38" spans="1:25" ht="12.75">
      <c r="A38" s="16" t="s">
        <v>47</v>
      </c>
      <c r="B38" s="2">
        <v>9.4</v>
      </c>
      <c r="C38" s="2">
        <v>6.35</v>
      </c>
      <c r="D38" s="9">
        <f t="shared" si="0"/>
        <v>-32.446808510638306</v>
      </c>
      <c r="E38" s="2">
        <v>10.8</v>
      </c>
      <c r="F38" s="2">
        <v>12.8</v>
      </c>
      <c r="G38" s="9">
        <f>(F38-E38)/E38*100</f>
        <v>18.51851851851852</v>
      </c>
      <c r="H38" s="2"/>
      <c r="I38" s="2">
        <v>0.1</v>
      </c>
      <c r="J38" s="9"/>
      <c r="K38" s="5">
        <f t="shared" si="4"/>
        <v>20.200000000000003</v>
      </c>
      <c r="L38" s="5">
        <f t="shared" si="4"/>
        <v>19.25</v>
      </c>
      <c r="M38" s="9">
        <f t="shared" si="1"/>
        <v>-4.702970297029716</v>
      </c>
      <c r="N38" s="2"/>
      <c r="O38" s="2"/>
      <c r="P38" s="9"/>
      <c r="Q38" s="2"/>
      <c r="R38" s="6"/>
      <c r="S38" s="9"/>
      <c r="T38" s="2"/>
      <c r="U38" s="2"/>
      <c r="V38" s="9"/>
      <c r="W38" s="5">
        <f t="shared" si="2"/>
        <v>20.200000000000003</v>
      </c>
      <c r="X38" s="5">
        <f t="shared" si="2"/>
        <v>19.25</v>
      </c>
      <c r="Y38" s="9">
        <f t="shared" si="3"/>
        <v>-4.702970297029716</v>
      </c>
    </row>
    <row r="39" spans="1:25" ht="12.75">
      <c r="A39" s="16" t="s">
        <v>48</v>
      </c>
      <c r="B39" s="2">
        <v>45.95</v>
      </c>
      <c r="C39" s="2">
        <v>47</v>
      </c>
      <c r="D39" s="9">
        <f t="shared" si="0"/>
        <v>2.2850924918389492</v>
      </c>
      <c r="E39" s="2"/>
      <c r="F39" s="2"/>
      <c r="G39" s="9"/>
      <c r="H39" s="2">
        <v>30</v>
      </c>
      <c r="I39" s="2">
        <v>30</v>
      </c>
      <c r="J39" s="9">
        <f>(I39-H39)/H39*100</f>
        <v>0</v>
      </c>
      <c r="K39" s="5">
        <f t="shared" si="4"/>
        <v>75.95</v>
      </c>
      <c r="L39" s="5">
        <f t="shared" si="4"/>
        <v>77</v>
      </c>
      <c r="M39" s="9">
        <f t="shared" si="1"/>
        <v>1.382488479262669</v>
      </c>
      <c r="N39" s="2"/>
      <c r="O39" s="2"/>
      <c r="P39" s="9"/>
      <c r="Q39" s="2"/>
      <c r="R39" s="6"/>
      <c r="S39" s="9"/>
      <c r="T39" s="2"/>
      <c r="U39" s="2"/>
      <c r="V39" s="9"/>
      <c r="W39" s="5">
        <f t="shared" si="2"/>
        <v>75.95</v>
      </c>
      <c r="X39" s="5">
        <f t="shared" si="2"/>
        <v>77</v>
      </c>
      <c r="Y39" s="9">
        <f t="shared" si="3"/>
        <v>1.382488479262669</v>
      </c>
    </row>
    <row r="40" spans="1:25" ht="12.75">
      <c r="A40" s="16" t="s">
        <v>49</v>
      </c>
      <c r="B40" s="2"/>
      <c r="C40" s="2"/>
      <c r="D40" s="9"/>
      <c r="E40" s="2"/>
      <c r="F40" s="2"/>
      <c r="G40" s="9"/>
      <c r="H40" s="2"/>
      <c r="I40" s="2"/>
      <c r="J40" s="9"/>
      <c r="K40" s="5"/>
      <c r="L40" s="5"/>
      <c r="M40" s="9"/>
      <c r="N40" s="2"/>
      <c r="O40" s="2"/>
      <c r="P40" s="9"/>
      <c r="Q40" s="2"/>
      <c r="R40" s="6"/>
      <c r="S40" s="9"/>
      <c r="T40" s="2"/>
      <c r="U40" s="2"/>
      <c r="V40" s="9"/>
      <c r="W40" s="5">
        <f t="shared" si="2"/>
        <v>0</v>
      </c>
      <c r="X40" s="5">
        <f t="shared" si="2"/>
        <v>0</v>
      </c>
      <c r="Y40" s="9"/>
    </row>
    <row r="41" spans="1:25" ht="12.75">
      <c r="A41" s="16" t="s">
        <v>50</v>
      </c>
      <c r="B41" s="2"/>
      <c r="C41" s="2"/>
      <c r="D41" s="9"/>
      <c r="E41" s="2"/>
      <c r="F41" s="2"/>
      <c r="G41" s="9"/>
      <c r="H41" s="2">
        <v>18</v>
      </c>
      <c r="I41" s="2"/>
      <c r="J41" s="9">
        <f>(I41-H41)/H41*100</f>
        <v>-100</v>
      </c>
      <c r="K41" s="5">
        <f t="shared" si="4"/>
        <v>18</v>
      </c>
      <c r="L41" s="5">
        <f t="shared" si="4"/>
        <v>0</v>
      </c>
      <c r="M41" s="9">
        <f t="shared" si="1"/>
        <v>-100</v>
      </c>
      <c r="N41" s="2"/>
      <c r="O41" s="2"/>
      <c r="P41" s="9"/>
      <c r="Q41" s="2"/>
      <c r="R41" s="6"/>
      <c r="S41" s="9"/>
      <c r="T41" s="2"/>
      <c r="U41" s="2"/>
      <c r="V41" s="9"/>
      <c r="W41" s="5">
        <f t="shared" si="2"/>
        <v>18</v>
      </c>
      <c r="X41" s="5">
        <f t="shared" si="2"/>
        <v>0</v>
      </c>
      <c r="Y41" s="9">
        <f t="shared" si="3"/>
        <v>-100</v>
      </c>
    </row>
    <row r="42" spans="1:25" ht="12.75">
      <c r="A42" s="16" t="s">
        <v>51</v>
      </c>
      <c r="B42" s="2"/>
      <c r="C42" s="2"/>
      <c r="D42" s="9"/>
      <c r="E42" s="2"/>
      <c r="F42" s="2"/>
      <c r="G42" s="9"/>
      <c r="H42" s="2"/>
      <c r="I42" s="2"/>
      <c r="J42" s="9"/>
      <c r="K42" s="5"/>
      <c r="L42" s="5"/>
      <c r="M42" s="9"/>
      <c r="N42" s="2"/>
      <c r="O42" s="2"/>
      <c r="P42" s="9"/>
      <c r="Q42" s="2"/>
      <c r="R42" s="6"/>
      <c r="S42" s="9"/>
      <c r="T42" s="2"/>
      <c r="U42" s="2"/>
      <c r="V42" s="9"/>
      <c r="W42" s="5">
        <f t="shared" si="2"/>
        <v>0</v>
      </c>
      <c r="X42" s="5">
        <f t="shared" si="2"/>
        <v>0</v>
      </c>
      <c r="Y42" s="9"/>
    </row>
    <row r="43" spans="1:25" ht="12.75">
      <c r="A43" s="16" t="s">
        <v>52</v>
      </c>
      <c r="B43" s="2"/>
      <c r="C43" s="2"/>
      <c r="D43" s="9"/>
      <c r="E43" s="2"/>
      <c r="F43" s="2"/>
      <c r="G43" s="9"/>
      <c r="H43" s="2">
        <v>10</v>
      </c>
      <c r="I43" s="2">
        <v>10</v>
      </c>
      <c r="J43" s="9">
        <f>(I43-H43)/H43*100</f>
        <v>0</v>
      </c>
      <c r="K43" s="5">
        <f t="shared" si="4"/>
        <v>10</v>
      </c>
      <c r="L43" s="5">
        <f t="shared" si="4"/>
        <v>10</v>
      </c>
      <c r="M43" s="9">
        <f t="shared" si="1"/>
        <v>0</v>
      </c>
      <c r="N43" s="2"/>
      <c r="O43" s="2"/>
      <c r="P43" s="9"/>
      <c r="Q43" s="2"/>
      <c r="R43" s="6"/>
      <c r="S43" s="9"/>
      <c r="T43" s="2"/>
      <c r="U43" s="2"/>
      <c r="V43" s="9"/>
      <c r="W43" s="5">
        <f t="shared" si="2"/>
        <v>10</v>
      </c>
      <c r="X43" s="5">
        <f t="shared" si="2"/>
        <v>10</v>
      </c>
      <c r="Y43" s="9">
        <f t="shared" si="3"/>
        <v>0</v>
      </c>
    </row>
    <row r="44" spans="1:25" ht="12.75">
      <c r="A44" s="16" t="s">
        <v>53</v>
      </c>
      <c r="B44" s="2">
        <v>12.9</v>
      </c>
      <c r="C44" s="2">
        <v>19</v>
      </c>
      <c r="D44" s="9">
        <f t="shared" si="0"/>
        <v>47.28682170542635</v>
      </c>
      <c r="E44" s="2">
        <v>27</v>
      </c>
      <c r="F44" s="2">
        <v>26</v>
      </c>
      <c r="G44" s="9">
        <f>(F44-E44)/E44*100</f>
        <v>-3.7037037037037033</v>
      </c>
      <c r="H44" s="2"/>
      <c r="I44" s="2"/>
      <c r="J44" s="9"/>
      <c r="K44" s="5">
        <f t="shared" si="4"/>
        <v>39.9</v>
      </c>
      <c r="L44" s="5">
        <f t="shared" si="4"/>
        <v>45</v>
      </c>
      <c r="M44" s="9">
        <f t="shared" si="1"/>
        <v>12.781954887218049</v>
      </c>
      <c r="N44" s="2"/>
      <c r="O44" s="2"/>
      <c r="P44" s="9"/>
      <c r="Q44" s="2"/>
      <c r="R44" s="6"/>
      <c r="S44" s="9"/>
      <c r="T44" s="2"/>
      <c r="U44" s="2"/>
      <c r="V44" s="9"/>
      <c r="W44" s="5">
        <f t="shared" si="2"/>
        <v>39.9</v>
      </c>
      <c r="X44" s="5">
        <f t="shared" si="2"/>
        <v>45</v>
      </c>
      <c r="Y44" s="9">
        <f t="shared" si="3"/>
        <v>12.781954887218049</v>
      </c>
    </row>
    <row r="45" spans="1:25" ht="12.75">
      <c r="A45" s="16" t="s">
        <v>54</v>
      </c>
      <c r="B45" s="2">
        <v>97.9</v>
      </c>
      <c r="C45" s="2">
        <v>110</v>
      </c>
      <c r="D45" s="9">
        <f t="shared" si="0"/>
        <v>12.359550561797747</v>
      </c>
      <c r="E45" s="2"/>
      <c r="F45" s="2"/>
      <c r="G45" s="9"/>
      <c r="H45" s="2"/>
      <c r="I45" s="2"/>
      <c r="J45" s="9"/>
      <c r="K45" s="5">
        <f t="shared" si="4"/>
        <v>97.9</v>
      </c>
      <c r="L45" s="5">
        <f t="shared" si="4"/>
        <v>110</v>
      </c>
      <c r="M45" s="9">
        <f t="shared" si="1"/>
        <v>12.359550561797747</v>
      </c>
      <c r="N45" s="2"/>
      <c r="O45" s="2"/>
      <c r="P45" s="9"/>
      <c r="Q45" s="2"/>
      <c r="R45" s="6"/>
      <c r="S45" s="9"/>
      <c r="T45" s="2"/>
      <c r="U45" s="2"/>
      <c r="V45" s="9"/>
      <c r="W45" s="5">
        <f t="shared" si="2"/>
        <v>97.9</v>
      </c>
      <c r="X45" s="5">
        <f t="shared" si="2"/>
        <v>110</v>
      </c>
      <c r="Y45" s="9">
        <f t="shared" si="3"/>
        <v>12.359550561797747</v>
      </c>
    </row>
    <row r="46" spans="1:25" ht="12.75">
      <c r="A46" s="16" t="s">
        <v>55</v>
      </c>
      <c r="B46" s="2"/>
      <c r="C46" s="2"/>
      <c r="D46" s="9"/>
      <c r="E46" s="2"/>
      <c r="F46" s="2"/>
      <c r="G46" s="9"/>
      <c r="H46" s="2">
        <v>3</v>
      </c>
      <c r="I46" s="2">
        <v>0</v>
      </c>
      <c r="J46" s="9">
        <f>(I46-H46)/H46*100</f>
        <v>-100</v>
      </c>
      <c r="K46" s="5">
        <f t="shared" si="4"/>
        <v>3</v>
      </c>
      <c r="L46" s="5">
        <f t="shared" si="4"/>
        <v>0</v>
      </c>
      <c r="M46" s="9">
        <f t="shared" si="1"/>
        <v>-100</v>
      </c>
      <c r="N46" s="2"/>
      <c r="O46" s="2"/>
      <c r="P46" s="9"/>
      <c r="Q46" s="2"/>
      <c r="R46" s="6"/>
      <c r="S46" s="9"/>
      <c r="T46" s="2"/>
      <c r="U46" s="2"/>
      <c r="V46" s="9"/>
      <c r="W46" s="5">
        <f t="shared" si="2"/>
        <v>3</v>
      </c>
      <c r="X46" s="5">
        <f t="shared" si="2"/>
        <v>0</v>
      </c>
      <c r="Y46" s="9">
        <f t="shared" si="3"/>
        <v>-100</v>
      </c>
    </row>
    <row r="47" spans="1:25" ht="12.75">
      <c r="A47" s="16" t="s">
        <v>56</v>
      </c>
      <c r="B47" s="2">
        <v>60</v>
      </c>
      <c r="C47" s="2">
        <v>60</v>
      </c>
      <c r="D47" s="9">
        <f t="shared" si="0"/>
        <v>0</v>
      </c>
      <c r="E47" s="2">
        <v>65</v>
      </c>
      <c r="F47" s="2">
        <v>55</v>
      </c>
      <c r="G47" s="9">
        <f>(F47-E47)/E47*100</f>
        <v>-15.384615384615385</v>
      </c>
      <c r="H47" s="2">
        <v>80</v>
      </c>
      <c r="I47" s="2">
        <v>45</v>
      </c>
      <c r="J47" s="9">
        <f>(I47-H47)/H47*100</f>
        <v>-43.75</v>
      </c>
      <c r="K47" s="5">
        <f t="shared" si="4"/>
        <v>205</v>
      </c>
      <c r="L47" s="5">
        <f t="shared" si="4"/>
        <v>160</v>
      </c>
      <c r="M47" s="9">
        <f t="shared" si="1"/>
        <v>-21.951219512195124</v>
      </c>
      <c r="N47" s="2"/>
      <c r="O47" s="2"/>
      <c r="P47" s="9"/>
      <c r="Q47" s="2"/>
      <c r="R47" s="6"/>
      <c r="S47" s="9"/>
      <c r="T47" s="2"/>
      <c r="U47" s="2"/>
      <c r="V47" s="9"/>
      <c r="W47" s="5">
        <f t="shared" si="2"/>
        <v>205</v>
      </c>
      <c r="X47" s="5">
        <f t="shared" si="2"/>
        <v>160</v>
      </c>
      <c r="Y47" s="9">
        <f t="shared" si="3"/>
        <v>-21.951219512195124</v>
      </c>
    </row>
    <row r="48" spans="1:25" ht="12.75">
      <c r="A48" s="16" t="s">
        <v>124</v>
      </c>
      <c r="B48" s="2"/>
      <c r="C48" s="2"/>
      <c r="D48" s="9"/>
      <c r="E48" s="2"/>
      <c r="F48" s="2"/>
      <c r="G48" s="9"/>
      <c r="H48" s="2"/>
      <c r="I48" s="2"/>
      <c r="J48" s="9"/>
      <c r="K48" s="5"/>
      <c r="L48" s="5"/>
      <c r="M48" s="9"/>
      <c r="N48" s="2">
        <v>0.2</v>
      </c>
      <c r="O48" s="2">
        <v>0.2</v>
      </c>
      <c r="P48" s="9">
        <f>(O48-N48)/N48*100</f>
        <v>0</v>
      </c>
      <c r="Q48" s="2"/>
      <c r="R48" s="6"/>
      <c r="S48" s="9"/>
      <c r="T48" s="2"/>
      <c r="U48" s="2"/>
      <c r="V48" s="9"/>
      <c r="W48" s="5">
        <f t="shared" si="2"/>
        <v>0.2</v>
      </c>
      <c r="X48" s="5">
        <f t="shared" si="2"/>
        <v>0.2</v>
      </c>
      <c r="Y48" s="9">
        <f t="shared" si="3"/>
        <v>0</v>
      </c>
    </row>
    <row r="49" spans="1:25" ht="12.75">
      <c r="A49" s="16" t="s">
        <v>57</v>
      </c>
      <c r="B49" s="2">
        <v>12.51</v>
      </c>
      <c r="C49" s="2">
        <v>12.5</v>
      </c>
      <c r="D49" s="9">
        <f t="shared" si="0"/>
        <v>-0.07993605115907104</v>
      </c>
      <c r="E49" s="2"/>
      <c r="F49" s="2"/>
      <c r="G49" s="9"/>
      <c r="H49" s="2"/>
      <c r="I49" s="2"/>
      <c r="J49" s="9"/>
      <c r="K49" s="5">
        <f t="shared" si="4"/>
        <v>12.51</v>
      </c>
      <c r="L49" s="5">
        <f t="shared" si="4"/>
        <v>12.5</v>
      </c>
      <c r="M49" s="9">
        <f t="shared" si="1"/>
        <v>-0.07993605115907104</v>
      </c>
      <c r="N49" s="2">
        <v>0.8</v>
      </c>
      <c r="O49" s="2">
        <v>0.8</v>
      </c>
      <c r="P49" s="9">
        <f>(O49-N49)/N49*100</f>
        <v>0</v>
      </c>
      <c r="Q49" s="2"/>
      <c r="R49" s="6"/>
      <c r="S49" s="9"/>
      <c r="T49" s="2"/>
      <c r="U49" s="2"/>
      <c r="V49" s="9"/>
      <c r="W49" s="5">
        <f t="shared" si="2"/>
        <v>13.31</v>
      </c>
      <c r="X49" s="5">
        <f t="shared" si="2"/>
        <v>13.3</v>
      </c>
      <c r="Y49" s="9">
        <f t="shared" si="3"/>
        <v>-0.07513148009015617</v>
      </c>
    </row>
    <row r="50" spans="1:25" ht="12.75">
      <c r="A50" s="16" t="s">
        <v>129</v>
      </c>
      <c r="B50" s="2">
        <v>0.02</v>
      </c>
      <c r="C50" s="2">
        <v>0.02</v>
      </c>
      <c r="D50" s="9">
        <f t="shared" si="0"/>
        <v>0</v>
      </c>
      <c r="E50" s="2"/>
      <c r="F50" s="2"/>
      <c r="G50" s="9"/>
      <c r="H50" s="2"/>
      <c r="I50" s="2"/>
      <c r="J50" s="9"/>
      <c r="K50" s="5">
        <f t="shared" si="4"/>
        <v>0.02</v>
      </c>
      <c r="L50" s="5">
        <f t="shared" si="4"/>
        <v>0.02</v>
      </c>
      <c r="M50" s="9">
        <f t="shared" si="1"/>
        <v>0</v>
      </c>
      <c r="N50" s="2"/>
      <c r="O50" s="2"/>
      <c r="P50" s="9"/>
      <c r="Q50" s="2"/>
      <c r="R50" s="6"/>
      <c r="S50" s="9"/>
      <c r="T50" s="2"/>
      <c r="U50" s="2"/>
      <c r="V50" s="9"/>
      <c r="W50" s="5">
        <f t="shared" si="2"/>
        <v>0.02</v>
      </c>
      <c r="X50" s="5">
        <f t="shared" si="2"/>
        <v>0.02</v>
      </c>
      <c r="Y50" s="9">
        <f t="shared" si="3"/>
        <v>0</v>
      </c>
    </row>
    <row r="51" spans="1:25" ht="12.75">
      <c r="A51" s="16" t="s">
        <v>58</v>
      </c>
      <c r="B51" s="2">
        <v>9.1</v>
      </c>
      <c r="C51" s="2">
        <v>9.1</v>
      </c>
      <c r="D51" s="9">
        <f t="shared" si="0"/>
        <v>0</v>
      </c>
      <c r="E51" s="2"/>
      <c r="F51" s="2"/>
      <c r="G51" s="9"/>
      <c r="H51" s="2"/>
      <c r="I51" s="2"/>
      <c r="J51" s="9"/>
      <c r="K51" s="5">
        <f t="shared" si="4"/>
        <v>9.1</v>
      </c>
      <c r="L51" s="5">
        <f t="shared" si="4"/>
        <v>9.1</v>
      </c>
      <c r="M51" s="9">
        <f t="shared" si="1"/>
        <v>0</v>
      </c>
      <c r="N51" s="2"/>
      <c r="O51" s="2"/>
      <c r="P51" s="9"/>
      <c r="Q51" s="2"/>
      <c r="R51" s="6"/>
      <c r="S51" s="9"/>
      <c r="T51" s="2"/>
      <c r="U51" s="2"/>
      <c r="V51" s="9"/>
      <c r="W51" s="5">
        <f t="shared" si="2"/>
        <v>9.1</v>
      </c>
      <c r="X51" s="5">
        <f t="shared" si="2"/>
        <v>9.1</v>
      </c>
      <c r="Y51" s="9">
        <f t="shared" si="3"/>
        <v>0</v>
      </c>
    </row>
    <row r="52" spans="1:25" ht="12.75">
      <c r="A52" s="16" t="s">
        <v>59</v>
      </c>
      <c r="B52" s="2"/>
      <c r="C52" s="2"/>
      <c r="D52" s="9"/>
      <c r="E52" s="2"/>
      <c r="F52" s="2"/>
      <c r="G52" s="9"/>
      <c r="H52" s="2"/>
      <c r="I52" s="2">
        <v>3</v>
      </c>
      <c r="J52" s="9"/>
      <c r="K52" s="5"/>
      <c r="L52" s="5"/>
      <c r="M52" s="9"/>
      <c r="N52" s="2"/>
      <c r="O52" s="2"/>
      <c r="P52" s="9"/>
      <c r="Q52" s="2"/>
      <c r="R52" s="6"/>
      <c r="S52" s="9"/>
      <c r="T52" s="2"/>
      <c r="U52" s="2"/>
      <c r="V52" s="9"/>
      <c r="W52" s="5">
        <f t="shared" si="2"/>
        <v>0</v>
      </c>
      <c r="X52" s="5">
        <f t="shared" si="2"/>
        <v>0</v>
      </c>
      <c r="Y52" s="9"/>
    </row>
    <row r="53" spans="1:25" ht="12.75">
      <c r="A53" s="16" t="s">
        <v>60</v>
      </c>
      <c r="B53" s="2"/>
      <c r="C53" s="2"/>
      <c r="D53" s="9"/>
      <c r="E53" s="2"/>
      <c r="F53" s="2"/>
      <c r="G53" s="9"/>
      <c r="H53" s="2">
        <v>4.5</v>
      </c>
      <c r="I53" s="2">
        <v>3</v>
      </c>
      <c r="J53" s="9">
        <f>(I53-H53)/H53*100</f>
        <v>-33.33333333333333</v>
      </c>
      <c r="K53" s="5">
        <f t="shared" si="4"/>
        <v>4.5</v>
      </c>
      <c r="L53" s="5">
        <f t="shared" si="4"/>
        <v>3</v>
      </c>
      <c r="M53" s="9">
        <f t="shared" si="1"/>
        <v>-33.33333333333333</v>
      </c>
      <c r="N53" s="2"/>
      <c r="O53" s="2"/>
      <c r="P53" s="9"/>
      <c r="Q53" s="2"/>
      <c r="R53" s="6"/>
      <c r="S53" s="9"/>
      <c r="T53" s="2"/>
      <c r="U53" s="2"/>
      <c r="V53" s="9"/>
      <c r="W53" s="5">
        <f t="shared" si="2"/>
        <v>4.5</v>
      </c>
      <c r="X53" s="5">
        <f t="shared" si="2"/>
        <v>3</v>
      </c>
      <c r="Y53" s="9">
        <f t="shared" si="3"/>
        <v>-33.33333333333333</v>
      </c>
    </row>
    <row r="54" spans="1:25" ht="12.75">
      <c r="A54" s="16" t="s">
        <v>61</v>
      </c>
      <c r="B54" s="2"/>
      <c r="C54" s="2"/>
      <c r="D54" s="9"/>
      <c r="E54" s="2"/>
      <c r="F54" s="2"/>
      <c r="G54" s="9"/>
      <c r="H54" s="2">
        <v>3</v>
      </c>
      <c r="I54" s="2">
        <v>3</v>
      </c>
      <c r="J54" s="9">
        <f>(I54-H54)/H54*100</f>
        <v>0</v>
      </c>
      <c r="K54" s="5">
        <f t="shared" si="4"/>
        <v>3</v>
      </c>
      <c r="L54" s="5">
        <f t="shared" si="4"/>
        <v>3</v>
      </c>
      <c r="M54" s="9">
        <f t="shared" si="1"/>
        <v>0</v>
      </c>
      <c r="N54" s="2"/>
      <c r="O54" s="2"/>
      <c r="P54" s="9"/>
      <c r="Q54" s="2"/>
      <c r="R54" s="6"/>
      <c r="S54" s="9"/>
      <c r="T54" s="2"/>
      <c r="U54" s="2"/>
      <c r="V54" s="9"/>
      <c r="W54" s="5">
        <f t="shared" si="2"/>
        <v>3</v>
      </c>
      <c r="X54" s="5">
        <f t="shared" si="2"/>
        <v>3</v>
      </c>
      <c r="Y54" s="9">
        <f t="shared" si="3"/>
        <v>0</v>
      </c>
    </row>
    <row r="55" spans="1:25" ht="12.75">
      <c r="A55" s="16" t="s">
        <v>62</v>
      </c>
      <c r="B55" s="2">
        <v>234.45</v>
      </c>
      <c r="C55" s="2">
        <v>173.472</v>
      </c>
      <c r="D55" s="9">
        <f t="shared" si="0"/>
        <v>-26.008957133717203</v>
      </c>
      <c r="E55" s="2">
        <v>131</v>
      </c>
      <c r="F55" s="2">
        <v>37</v>
      </c>
      <c r="G55" s="9">
        <f>(F55-E55)/E55*100</f>
        <v>-71.7557251908397</v>
      </c>
      <c r="H55" s="2">
        <v>1.5</v>
      </c>
      <c r="I55" s="2">
        <v>6</v>
      </c>
      <c r="J55" s="9">
        <f>(I55-H55)/H55*100</f>
        <v>300</v>
      </c>
      <c r="K55" s="5">
        <f t="shared" si="4"/>
        <v>366.95</v>
      </c>
      <c r="L55" s="5">
        <f t="shared" si="4"/>
        <v>216.472</v>
      </c>
      <c r="M55" s="9">
        <f t="shared" si="1"/>
        <v>-41.007766725711946</v>
      </c>
      <c r="N55" s="2"/>
      <c r="O55" s="2"/>
      <c r="P55" s="9"/>
      <c r="Q55" s="2"/>
      <c r="R55" s="6"/>
      <c r="S55" s="9"/>
      <c r="T55" s="2"/>
      <c r="U55" s="2"/>
      <c r="V55" s="9"/>
      <c r="W55" s="5">
        <f t="shared" si="2"/>
        <v>366.95</v>
      </c>
      <c r="X55" s="5">
        <f t="shared" si="2"/>
        <v>216.472</v>
      </c>
      <c r="Y55" s="9">
        <f t="shared" si="3"/>
        <v>-41.007766725711946</v>
      </c>
    </row>
    <row r="56" spans="1:25" ht="12.75">
      <c r="A56" s="16" t="s">
        <v>119</v>
      </c>
      <c r="B56" s="2">
        <v>0.72</v>
      </c>
      <c r="C56" s="2">
        <v>0.72</v>
      </c>
      <c r="D56" s="9">
        <f t="shared" si="0"/>
        <v>0</v>
      </c>
      <c r="E56" s="2"/>
      <c r="F56" s="2"/>
      <c r="G56" s="9"/>
      <c r="H56" s="2"/>
      <c r="I56" s="2"/>
      <c r="J56" s="9"/>
      <c r="K56" s="5">
        <f t="shared" si="4"/>
        <v>0.72</v>
      </c>
      <c r="L56" s="5">
        <f t="shared" si="4"/>
        <v>0.72</v>
      </c>
      <c r="M56" s="9">
        <f t="shared" si="1"/>
        <v>0</v>
      </c>
      <c r="N56" s="2"/>
      <c r="O56" s="2"/>
      <c r="P56" s="9"/>
      <c r="Q56" s="2"/>
      <c r="R56" s="6"/>
      <c r="S56" s="9"/>
      <c r="T56" s="2"/>
      <c r="U56" s="2"/>
      <c r="V56" s="9"/>
      <c r="W56" s="5">
        <f t="shared" si="2"/>
        <v>0.72</v>
      </c>
      <c r="X56" s="5">
        <f t="shared" si="2"/>
        <v>0.72</v>
      </c>
      <c r="Y56" s="9">
        <f t="shared" si="3"/>
        <v>0</v>
      </c>
    </row>
    <row r="57" spans="1:25" ht="12.75">
      <c r="A57" s="16" t="s">
        <v>117</v>
      </c>
      <c r="B57" s="2">
        <v>13.6</v>
      </c>
      <c r="C57" s="2">
        <v>12.6</v>
      </c>
      <c r="D57" s="9">
        <f t="shared" si="0"/>
        <v>-7.352941176470589</v>
      </c>
      <c r="E57" s="2"/>
      <c r="F57" s="2"/>
      <c r="G57" s="9"/>
      <c r="H57" s="2"/>
      <c r="I57" s="2"/>
      <c r="J57" s="9"/>
      <c r="K57" s="5">
        <f t="shared" si="4"/>
        <v>13.6</v>
      </c>
      <c r="L57" s="5">
        <f t="shared" si="4"/>
        <v>12.6</v>
      </c>
      <c r="M57" s="9">
        <f t="shared" si="1"/>
        <v>-7.352941176470589</v>
      </c>
      <c r="N57" s="2"/>
      <c r="O57" s="2"/>
      <c r="P57" s="9"/>
      <c r="Q57" s="2"/>
      <c r="R57" s="6"/>
      <c r="S57" s="9"/>
      <c r="T57" s="2"/>
      <c r="U57" s="2"/>
      <c r="V57" s="9"/>
      <c r="W57" s="5">
        <f t="shared" si="2"/>
        <v>13.6</v>
      </c>
      <c r="X57" s="5">
        <f t="shared" si="2"/>
        <v>12.6</v>
      </c>
      <c r="Y57" s="9">
        <f t="shared" si="3"/>
        <v>-7.352941176470589</v>
      </c>
    </row>
    <row r="58" spans="1:25" ht="12.75">
      <c r="A58" s="16" t="s">
        <v>63</v>
      </c>
      <c r="B58" s="2">
        <v>1.37</v>
      </c>
      <c r="C58" s="2">
        <v>1.37</v>
      </c>
      <c r="D58" s="9">
        <f t="shared" si="0"/>
        <v>0</v>
      </c>
      <c r="E58" s="2"/>
      <c r="F58" s="2"/>
      <c r="G58" s="9"/>
      <c r="H58" s="2"/>
      <c r="I58" s="2"/>
      <c r="J58" s="9"/>
      <c r="K58" s="5">
        <f t="shared" si="4"/>
        <v>1.37</v>
      </c>
      <c r="L58" s="5">
        <f t="shared" si="4"/>
        <v>1.37</v>
      </c>
      <c r="M58" s="9">
        <f t="shared" si="1"/>
        <v>0</v>
      </c>
      <c r="N58" s="2"/>
      <c r="O58" s="2"/>
      <c r="P58" s="9"/>
      <c r="Q58" s="2"/>
      <c r="R58" s="6"/>
      <c r="S58" s="9"/>
      <c r="T58" s="2"/>
      <c r="U58" s="2"/>
      <c r="V58" s="9"/>
      <c r="W58" s="5">
        <f t="shared" si="2"/>
        <v>1.37</v>
      </c>
      <c r="X58" s="5">
        <f t="shared" si="2"/>
        <v>1.37</v>
      </c>
      <c r="Y58" s="9">
        <f t="shared" si="3"/>
        <v>0</v>
      </c>
    </row>
    <row r="59" spans="1:25" ht="12.75">
      <c r="A59" s="16" t="s">
        <v>64</v>
      </c>
      <c r="B59" s="2">
        <v>150.1668</v>
      </c>
      <c r="C59" s="40">
        <v>203.937</v>
      </c>
      <c r="D59" s="9">
        <f t="shared" si="0"/>
        <v>35.806982635309545</v>
      </c>
      <c r="E59" s="2"/>
      <c r="F59" s="2"/>
      <c r="G59" s="9"/>
      <c r="H59" s="2"/>
      <c r="I59" s="2"/>
      <c r="J59" s="9"/>
      <c r="K59" s="5">
        <f t="shared" si="4"/>
        <v>150.1668</v>
      </c>
      <c r="L59" s="5">
        <f t="shared" si="4"/>
        <v>203.937</v>
      </c>
      <c r="M59" s="9">
        <f t="shared" si="1"/>
        <v>35.806982635309545</v>
      </c>
      <c r="N59" s="2">
        <v>0.167</v>
      </c>
      <c r="O59" s="6">
        <v>0.154</v>
      </c>
      <c r="P59" s="9">
        <f>(O59-N59)/N59*100</f>
        <v>-7.784431137724557</v>
      </c>
      <c r="Q59" s="2">
        <v>3.414</v>
      </c>
      <c r="R59" s="6">
        <v>3.848</v>
      </c>
      <c r="S59" s="9">
        <f>(R59-Q59)/Q59*100</f>
        <v>12.712360867018152</v>
      </c>
      <c r="T59" s="2">
        <v>3.01</v>
      </c>
      <c r="U59" s="2">
        <v>0.98</v>
      </c>
      <c r="V59" s="9">
        <f>(U59-T59)/T59*100</f>
        <v>-67.44186046511628</v>
      </c>
      <c r="W59" s="5">
        <f t="shared" si="2"/>
        <v>156.7578</v>
      </c>
      <c r="X59" s="5">
        <f t="shared" si="2"/>
        <v>208.919</v>
      </c>
      <c r="Y59" s="9">
        <f t="shared" si="3"/>
        <v>33.27502682482148</v>
      </c>
    </row>
    <row r="60" spans="1:25" ht="12.75">
      <c r="A60" s="16" t="s">
        <v>65</v>
      </c>
      <c r="B60" s="2">
        <v>0.127</v>
      </c>
      <c r="C60" s="6">
        <v>0.129</v>
      </c>
      <c r="D60" s="9">
        <f t="shared" si="0"/>
        <v>1.5748031496063006</v>
      </c>
      <c r="E60" s="2"/>
      <c r="F60" s="2"/>
      <c r="G60" s="9"/>
      <c r="H60" s="2"/>
      <c r="I60" s="2"/>
      <c r="J60" s="9"/>
      <c r="K60" s="5">
        <f t="shared" si="4"/>
        <v>0.127</v>
      </c>
      <c r="L60" s="5">
        <f t="shared" si="4"/>
        <v>0.129</v>
      </c>
      <c r="M60" s="9">
        <f t="shared" si="1"/>
        <v>1.5748031496063006</v>
      </c>
      <c r="N60" s="2"/>
      <c r="O60" s="2"/>
      <c r="P60" s="9"/>
      <c r="Q60" s="2">
        <v>21.579</v>
      </c>
      <c r="R60" s="6">
        <v>21.747</v>
      </c>
      <c r="S60" s="9">
        <f>(R60-Q60)/Q60*100</f>
        <v>0.7785346865007612</v>
      </c>
      <c r="T60" s="2"/>
      <c r="U60" s="2"/>
      <c r="V60" s="9"/>
      <c r="W60" s="5">
        <f t="shared" si="2"/>
        <v>21.706</v>
      </c>
      <c r="X60" s="5">
        <f t="shared" si="2"/>
        <v>21.876</v>
      </c>
      <c r="Y60" s="9">
        <f t="shared" si="3"/>
        <v>0.7831935870266364</v>
      </c>
    </row>
    <row r="61" spans="1:25" ht="12.75">
      <c r="A61" s="16" t="s">
        <v>66</v>
      </c>
      <c r="B61" s="2">
        <v>7.256</v>
      </c>
      <c r="C61" s="2">
        <v>7.254</v>
      </c>
      <c r="D61" s="9">
        <f t="shared" si="0"/>
        <v>-0.027563395810373044</v>
      </c>
      <c r="E61" s="2"/>
      <c r="F61" s="2"/>
      <c r="G61" s="9"/>
      <c r="H61" s="2"/>
      <c r="I61" s="2"/>
      <c r="J61" s="9"/>
      <c r="K61" s="5">
        <f t="shared" si="4"/>
        <v>7.256</v>
      </c>
      <c r="L61" s="5">
        <f t="shared" si="4"/>
        <v>7.254</v>
      </c>
      <c r="M61" s="9">
        <f t="shared" si="1"/>
        <v>-0.027563395810373044</v>
      </c>
      <c r="N61" s="2"/>
      <c r="O61" s="2"/>
      <c r="P61" s="9"/>
      <c r="Q61" s="2">
        <v>7.403</v>
      </c>
      <c r="R61" s="6">
        <v>8.171</v>
      </c>
      <c r="S61" s="9">
        <f>(R61-Q61)/Q61*100</f>
        <v>10.374172632716464</v>
      </c>
      <c r="T61" s="2"/>
      <c r="U61" s="2"/>
      <c r="V61" s="9"/>
      <c r="W61" s="5">
        <f t="shared" si="2"/>
        <v>14.658999999999999</v>
      </c>
      <c r="X61" s="5">
        <f t="shared" si="2"/>
        <v>15.424999999999999</v>
      </c>
      <c r="Y61" s="9">
        <f t="shared" si="3"/>
        <v>5.225458762534962</v>
      </c>
    </row>
    <row r="62" spans="1:25" ht="12.75">
      <c r="A62" s="16" t="s">
        <v>130</v>
      </c>
      <c r="B62" s="6">
        <v>0.003</v>
      </c>
      <c r="C62" s="6">
        <v>0.003</v>
      </c>
      <c r="D62" s="9">
        <f t="shared" si="0"/>
        <v>0</v>
      </c>
      <c r="E62" s="2"/>
      <c r="F62" s="2"/>
      <c r="G62" s="9"/>
      <c r="H62" s="2"/>
      <c r="I62" s="2"/>
      <c r="J62" s="9"/>
      <c r="K62" s="5"/>
      <c r="L62" s="5"/>
      <c r="M62" s="9"/>
      <c r="N62" s="2"/>
      <c r="O62" s="2"/>
      <c r="P62" s="9"/>
      <c r="Q62" s="2"/>
      <c r="R62" s="6"/>
      <c r="S62" s="9"/>
      <c r="T62" s="2"/>
      <c r="U62" s="2"/>
      <c r="V62" s="9"/>
      <c r="W62" s="5">
        <f t="shared" si="2"/>
        <v>0</v>
      </c>
      <c r="X62" s="5">
        <f t="shared" si="2"/>
        <v>0</v>
      </c>
      <c r="Y62" s="9"/>
    </row>
    <row r="63" spans="1:25" ht="12.75">
      <c r="A63" s="16" t="s">
        <v>67</v>
      </c>
      <c r="B63" s="2">
        <v>0.03</v>
      </c>
      <c r="C63" s="2">
        <v>0.04</v>
      </c>
      <c r="D63" s="9">
        <f t="shared" si="0"/>
        <v>33.33333333333334</v>
      </c>
      <c r="E63" s="2"/>
      <c r="F63" s="2"/>
      <c r="G63" s="9"/>
      <c r="H63" s="2"/>
      <c r="I63" s="2"/>
      <c r="J63" s="9"/>
      <c r="K63" s="5">
        <f t="shared" si="4"/>
        <v>0.03</v>
      </c>
      <c r="L63" s="5">
        <f t="shared" si="4"/>
        <v>0.04</v>
      </c>
      <c r="M63" s="9">
        <f t="shared" si="1"/>
        <v>33.33333333333334</v>
      </c>
      <c r="N63" s="2"/>
      <c r="O63" s="2"/>
      <c r="P63" s="9"/>
      <c r="Q63" s="6">
        <v>0.2</v>
      </c>
      <c r="R63" s="6">
        <v>0.218</v>
      </c>
      <c r="S63" s="9">
        <f>(R63-Q63)/Q63*100</f>
        <v>8.999999999999995</v>
      </c>
      <c r="T63" s="2"/>
      <c r="U63" s="2"/>
      <c r="V63" s="9"/>
      <c r="W63" s="5">
        <f t="shared" si="2"/>
        <v>0.23</v>
      </c>
      <c r="X63" s="5">
        <f t="shared" si="2"/>
        <v>0.258</v>
      </c>
      <c r="Y63" s="9">
        <f t="shared" si="3"/>
        <v>12.173913043478258</v>
      </c>
    </row>
    <row r="64" spans="1:25" ht="12.75">
      <c r="A64" s="16" t="s">
        <v>68</v>
      </c>
      <c r="B64" s="2">
        <v>0.06</v>
      </c>
      <c r="C64" s="2">
        <v>0.07</v>
      </c>
      <c r="D64" s="9">
        <f t="shared" si="0"/>
        <v>16.666666666666682</v>
      </c>
      <c r="E64" s="2"/>
      <c r="F64" s="2"/>
      <c r="G64" s="9"/>
      <c r="H64" s="2"/>
      <c r="I64" s="2"/>
      <c r="J64" s="9"/>
      <c r="K64" s="5">
        <f t="shared" si="4"/>
        <v>0.06</v>
      </c>
      <c r="L64" s="5">
        <f t="shared" si="4"/>
        <v>0.07</v>
      </c>
      <c r="M64" s="9">
        <f t="shared" si="1"/>
        <v>16.666666666666682</v>
      </c>
      <c r="N64" s="2"/>
      <c r="O64" s="2"/>
      <c r="P64" s="9"/>
      <c r="Q64" s="6">
        <v>0.02</v>
      </c>
      <c r="R64" s="6">
        <v>0.026</v>
      </c>
      <c r="S64" s="9">
        <f>(R64-Q64)/Q64*100</f>
        <v>29.999999999999993</v>
      </c>
      <c r="T64" s="2"/>
      <c r="U64" s="2"/>
      <c r="V64" s="9"/>
      <c r="W64" s="5">
        <f t="shared" si="2"/>
        <v>0.08</v>
      </c>
      <c r="X64" s="5">
        <f t="shared" si="2"/>
        <v>0.096</v>
      </c>
      <c r="Y64" s="9">
        <f t="shared" si="3"/>
        <v>20</v>
      </c>
    </row>
    <row r="65" spans="1:25" ht="12.75">
      <c r="A65" s="16" t="s">
        <v>69</v>
      </c>
      <c r="B65" s="2"/>
      <c r="C65" s="2"/>
      <c r="D65" s="9"/>
      <c r="E65" s="2"/>
      <c r="F65" s="2"/>
      <c r="G65" s="9"/>
      <c r="H65" s="2"/>
      <c r="I65" s="2"/>
      <c r="J65" s="9"/>
      <c r="K65" s="5"/>
      <c r="L65" s="5"/>
      <c r="M65" s="9"/>
      <c r="N65" s="2">
        <v>0.553</v>
      </c>
      <c r="O65" s="2">
        <v>0.095</v>
      </c>
      <c r="P65" s="9">
        <f aca="true" t="shared" si="5" ref="P65:P74">(O65-N65)/N65*100</f>
        <v>-82.82097649186258</v>
      </c>
      <c r="Q65" s="6">
        <v>2.375</v>
      </c>
      <c r="R65" s="6">
        <v>2.321</v>
      </c>
      <c r="S65" s="9">
        <f>(R65-Q65)/Q65*100</f>
        <v>-2.273684210526308</v>
      </c>
      <c r="T65" s="2"/>
      <c r="U65" s="2"/>
      <c r="V65" s="9"/>
      <c r="W65" s="5">
        <f t="shared" si="2"/>
        <v>2.928</v>
      </c>
      <c r="X65" s="5">
        <f t="shared" si="2"/>
        <v>2.4160000000000004</v>
      </c>
      <c r="Y65" s="9">
        <f t="shared" si="3"/>
        <v>-17.486338797814195</v>
      </c>
    </row>
    <row r="66" spans="1:25" ht="12.75">
      <c r="A66" s="16" t="s">
        <v>125</v>
      </c>
      <c r="B66" s="2"/>
      <c r="C66" s="2"/>
      <c r="D66" s="9"/>
      <c r="E66" s="2"/>
      <c r="F66" s="2"/>
      <c r="G66" s="9"/>
      <c r="H66" s="2"/>
      <c r="I66" s="2"/>
      <c r="J66" s="9"/>
      <c r="K66" s="5"/>
      <c r="L66" s="5"/>
      <c r="M66" s="9"/>
      <c r="N66" s="2">
        <v>2.5</v>
      </c>
      <c r="O66" s="2">
        <v>2.5</v>
      </c>
      <c r="P66" s="9">
        <f t="shared" si="5"/>
        <v>0</v>
      </c>
      <c r="Q66" s="2"/>
      <c r="R66" s="6"/>
      <c r="S66" s="9"/>
      <c r="T66" s="2"/>
      <c r="U66" s="2"/>
      <c r="V66" s="9"/>
      <c r="W66" s="5">
        <f t="shared" si="2"/>
        <v>2.5</v>
      </c>
      <c r="X66" s="5">
        <f t="shared" si="2"/>
        <v>2.5</v>
      </c>
      <c r="Y66" s="9">
        <f t="shared" si="3"/>
        <v>0</v>
      </c>
    </row>
    <row r="67" spans="1:25" ht="12.75">
      <c r="A67" s="16" t="s">
        <v>70</v>
      </c>
      <c r="B67" s="2"/>
      <c r="C67" s="2"/>
      <c r="D67" s="9"/>
      <c r="E67" s="2"/>
      <c r="F67" s="2"/>
      <c r="G67" s="9"/>
      <c r="H67" s="2"/>
      <c r="I67" s="2"/>
      <c r="J67" s="9"/>
      <c r="K67" s="5"/>
      <c r="L67" s="5"/>
      <c r="M67" s="9"/>
      <c r="N67" s="2">
        <v>0.33</v>
      </c>
      <c r="O67" s="2">
        <v>0.15</v>
      </c>
      <c r="P67" s="9">
        <f t="shared" si="5"/>
        <v>-54.545454545454554</v>
      </c>
      <c r="Q67" s="6">
        <v>0.026</v>
      </c>
      <c r="R67" s="6">
        <v>0.009</v>
      </c>
      <c r="S67" s="9">
        <f>(R67-Q67)/Q67*100</f>
        <v>-65.3846153846154</v>
      </c>
      <c r="T67" s="2"/>
      <c r="U67" s="2"/>
      <c r="V67" s="9"/>
      <c r="W67" s="5">
        <f t="shared" si="2"/>
        <v>0.35600000000000004</v>
      </c>
      <c r="X67" s="5">
        <f t="shared" si="2"/>
        <v>0.159</v>
      </c>
      <c r="Y67" s="9">
        <f t="shared" si="3"/>
        <v>-55.3370786516854</v>
      </c>
    </row>
    <row r="68" spans="1:25" ht="12.75">
      <c r="A68" s="16" t="s">
        <v>71</v>
      </c>
      <c r="B68" s="2"/>
      <c r="C68" s="2"/>
      <c r="D68" s="9"/>
      <c r="E68" s="2"/>
      <c r="F68" s="2"/>
      <c r="G68" s="9"/>
      <c r="H68" s="2"/>
      <c r="I68" s="2"/>
      <c r="J68" s="9"/>
      <c r="K68" s="5"/>
      <c r="L68" s="5"/>
      <c r="M68" s="9"/>
      <c r="N68" s="2">
        <v>2.3</v>
      </c>
      <c r="O68" s="2">
        <v>3.022</v>
      </c>
      <c r="P68" s="9">
        <f t="shared" si="5"/>
        <v>31.391304347826086</v>
      </c>
      <c r="Q68" s="6">
        <v>1.395</v>
      </c>
      <c r="R68" s="6">
        <v>1.692</v>
      </c>
      <c r="S68" s="9">
        <f>(R68-Q68)/Q68*100</f>
        <v>21.290322580645157</v>
      </c>
      <c r="T68" s="2"/>
      <c r="U68" s="2"/>
      <c r="V68" s="9"/>
      <c r="W68" s="5">
        <f t="shared" si="2"/>
        <v>3.695</v>
      </c>
      <c r="X68" s="5">
        <f t="shared" si="2"/>
        <v>4.7139999999999995</v>
      </c>
      <c r="Y68" s="9">
        <f t="shared" si="3"/>
        <v>27.577807848443836</v>
      </c>
    </row>
    <row r="69" spans="1:25" ht="12.75">
      <c r="A69" s="16" t="s">
        <v>72</v>
      </c>
      <c r="B69" s="2"/>
      <c r="C69" s="2"/>
      <c r="D69" s="9"/>
      <c r="E69" s="2"/>
      <c r="F69" s="2"/>
      <c r="G69" s="9"/>
      <c r="H69" s="2"/>
      <c r="I69" s="2"/>
      <c r="J69" s="9"/>
      <c r="K69" s="5"/>
      <c r="L69" s="5"/>
      <c r="M69" s="9"/>
      <c r="N69" s="2">
        <v>8.18</v>
      </c>
      <c r="O69" s="2">
        <v>9.828</v>
      </c>
      <c r="P69" s="9">
        <f t="shared" si="5"/>
        <v>20.146699266503663</v>
      </c>
      <c r="Q69" s="2">
        <v>0.08</v>
      </c>
      <c r="R69" s="6">
        <v>0.1</v>
      </c>
      <c r="S69" s="9">
        <f>(R69-Q69)/Q69*100</f>
        <v>25.000000000000007</v>
      </c>
      <c r="T69" s="2"/>
      <c r="U69" s="2"/>
      <c r="V69" s="9"/>
      <c r="W69" s="5">
        <f t="shared" si="2"/>
        <v>8.26</v>
      </c>
      <c r="X69" s="5">
        <f t="shared" si="2"/>
        <v>9.927999999999999</v>
      </c>
      <c r="Y69" s="9">
        <f t="shared" si="3"/>
        <v>20.193704600484253</v>
      </c>
    </row>
    <row r="70" spans="1:25" ht="12.75">
      <c r="A70" s="16" t="s">
        <v>73</v>
      </c>
      <c r="B70" s="2">
        <v>1.5429</v>
      </c>
      <c r="C70" s="2">
        <v>1.4</v>
      </c>
      <c r="D70" s="9">
        <f t="shared" si="0"/>
        <v>-9.26177976537689</v>
      </c>
      <c r="E70" s="2"/>
      <c r="F70" s="2"/>
      <c r="G70" s="9"/>
      <c r="H70" s="2"/>
      <c r="I70" s="2"/>
      <c r="J70" s="9"/>
      <c r="K70" s="5">
        <f t="shared" si="4"/>
        <v>1.5429</v>
      </c>
      <c r="L70" s="5">
        <f t="shared" si="4"/>
        <v>1.4</v>
      </c>
      <c r="M70" s="9">
        <f t="shared" si="1"/>
        <v>-9.26177976537689</v>
      </c>
      <c r="N70" s="2">
        <v>17.446</v>
      </c>
      <c r="O70" s="2">
        <v>18.172</v>
      </c>
      <c r="P70" s="9">
        <f t="shared" si="5"/>
        <v>4.161412358133664</v>
      </c>
      <c r="Q70" s="2">
        <v>17.168</v>
      </c>
      <c r="R70" s="6">
        <v>17.542</v>
      </c>
      <c r="S70" s="9">
        <f>(R70-Q70)/Q70*100</f>
        <v>2.178471575023313</v>
      </c>
      <c r="T70" s="2"/>
      <c r="U70" s="2"/>
      <c r="V70" s="9"/>
      <c r="W70" s="5">
        <f t="shared" si="2"/>
        <v>36.15690000000001</v>
      </c>
      <c r="X70" s="5">
        <f t="shared" si="2"/>
        <v>37.114</v>
      </c>
      <c r="Y70" s="9">
        <f t="shared" si="3"/>
        <v>2.647074279044912</v>
      </c>
    </row>
    <row r="71" spans="1:25" ht="12.75">
      <c r="A71" s="16" t="s">
        <v>74</v>
      </c>
      <c r="B71" s="2">
        <v>0.5296</v>
      </c>
      <c r="C71" s="6">
        <v>0.515</v>
      </c>
      <c r="D71" s="9">
        <f aca="true" t="shared" si="6" ref="D71:D118">(C71-B71)/B71*100</f>
        <v>-2.7567975830815614</v>
      </c>
      <c r="E71" s="2"/>
      <c r="F71" s="2"/>
      <c r="G71" s="9"/>
      <c r="H71" s="2"/>
      <c r="I71" s="2"/>
      <c r="J71" s="9"/>
      <c r="K71" s="5">
        <f t="shared" si="4"/>
        <v>0.5296</v>
      </c>
      <c r="L71" s="5">
        <f t="shared" si="4"/>
        <v>0.515</v>
      </c>
      <c r="M71" s="9">
        <f aca="true" t="shared" si="7" ref="M71:M118">(L71-K71)/K71*100</f>
        <v>-2.7567975830815614</v>
      </c>
      <c r="N71" s="2">
        <v>4.13</v>
      </c>
      <c r="O71" s="2">
        <v>3.92</v>
      </c>
      <c r="P71" s="9">
        <f t="shared" si="5"/>
        <v>-5.084745762711863</v>
      </c>
      <c r="Q71" s="6">
        <v>3.572</v>
      </c>
      <c r="R71" s="6">
        <v>3.77</v>
      </c>
      <c r="S71" s="9">
        <f>(R71-Q71)/Q71*100</f>
        <v>5.543113101903694</v>
      </c>
      <c r="T71" s="2"/>
      <c r="U71" s="2"/>
      <c r="V71" s="9"/>
      <c r="W71" s="5">
        <f aca="true" t="shared" si="8" ref="W71:X118">T71+Q71+N71+K71</f>
        <v>8.2316</v>
      </c>
      <c r="X71" s="5">
        <f t="shared" si="8"/>
        <v>8.205</v>
      </c>
      <c r="Y71" s="9">
        <f aca="true" t="shared" si="9" ref="Y71:Y118">(X71-W71)/W71*100</f>
        <v>-0.32314495359347123</v>
      </c>
    </row>
    <row r="72" spans="1:25" ht="12.75">
      <c r="A72" s="16" t="s">
        <v>126</v>
      </c>
      <c r="B72" s="2"/>
      <c r="C72" s="2"/>
      <c r="D72" s="9"/>
      <c r="E72" s="2"/>
      <c r="F72" s="2"/>
      <c r="G72" s="9"/>
      <c r="H72" s="2"/>
      <c r="I72" s="2"/>
      <c r="J72" s="9"/>
      <c r="K72" s="5"/>
      <c r="L72" s="5"/>
      <c r="M72" s="9"/>
      <c r="N72" s="2">
        <v>0.028</v>
      </c>
      <c r="O72" s="2"/>
      <c r="P72" s="9">
        <f t="shared" si="5"/>
        <v>-100</v>
      </c>
      <c r="Q72" s="2"/>
      <c r="R72" s="6"/>
      <c r="S72" s="9"/>
      <c r="T72" s="2"/>
      <c r="U72" s="2"/>
      <c r="V72" s="9"/>
      <c r="W72" s="5">
        <f t="shared" si="8"/>
        <v>0.028</v>
      </c>
      <c r="X72" s="5">
        <f t="shared" si="8"/>
        <v>0</v>
      </c>
      <c r="Y72" s="9">
        <f t="shared" si="9"/>
        <v>-100</v>
      </c>
    </row>
    <row r="73" spans="1:25" ht="12.75">
      <c r="A73" s="16" t="s">
        <v>133</v>
      </c>
      <c r="B73" s="2"/>
      <c r="C73" s="2"/>
      <c r="D73" s="9"/>
      <c r="E73" s="2"/>
      <c r="F73" s="2"/>
      <c r="G73" s="9"/>
      <c r="H73" s="2"/>
      <c r="I73" s="2"/>
      <c r="J73" s="9"/>
      <c r="K73" s="5"/>
      <c r="L73" s="5"/>
      <c r="M73" s="9"/>
      <c r="N73" s="6">
        <v>0.005</v>
      </c>
      <c r="O73" s="6">
        <v>0.005</v>
      </c>
      <c r="P73" s="9">
        <f t="shared" si="5"/>
        <v>0</v>
      </c>
      <c r="Q73" s="2">
        <v>0.067</v>
      </c>
      <c r="R73" s="6">
        <v>0.077</v>
      </c>
      <c r="S73" s="9">
        <f aca="true" t="shared" si="10" ref="S73:S81">(R73-Q73)/Q73*100</f>
        <v>14.925373134328348</v>
      </c>
      <c r="T73" s="2"/>
      <c r="U73" s="2"/>
      <c r="V73" s="9"/>
      <c r="W73" s="5">
        <f t="shared" si="8"/>
        <v>0.07200000000000001</v>
      </c>
      <c r="X73" s="5">
        <f t="shared" si="8"/>
        <v>0.082</v>
      </c>
      <c r="Y73" s="9">
        <f t="shared" si="9"/>
        <v>13.88888888888888</v>
      </c>
    </row>
    <row r="74" spans="1:25" ht="12.75">
      <c r="A74" s="16" t="s">
        <v>75</v>
      </c>
      <c r="B74" s="2"/>
      <c r="C74" s="2"/>
      <c r="D74" s="9"/>
      <c r="E74" s="2"/>
      <c r="F74" s="2"/>
      <c r="G74" s="9"/>
      <c r="H74" s="2"/>
      <c r="I74" s="2"/>
      <c r="J74" s="9"/>
      <c r="K74" s="5"/>
      <c r="L74" s="5"/>
      <c r="M74" s="9"/>
      <c r="N74" s="2">
        <v>8</v>
      </c>
      <c r="O74" s="2">
        <v>7.801</v>
      </c>
      <c r="P74" s="9">
        <f t="shared" si="5"/>
        <v>-2.487499999999998</v>
      </c>
      <c r="Q74" s="6">
        <v>0.293</v>
      </c>
      <c r="R74" s="6">
        <v>0.278</v>
      </c>
      <c r="S74" s="9">
        <f t="shared" si="10"/>
        <v>-5.119453924914661</v>
      </c>
      <c r="T74" s="2"/>
      <c r="U74" s="2"/>
      <c r="V74" s="9"/>
      <c r="W74" s="5">
        <f t="shared" si="8"/>
        <v>8.293</v>
      </c>
      <c r="X74" s="5">
        <f t="shared" si="8"/>
        <v>8.079</v>
      </c>
      <c r="Y74" s="9">
        <f t="shared" si="9"/>
        <v>-2.5804895695164434</v>
      </c>
    </row>
    <row r="75" spans="1:25" ht="12.75">
      <c r="A75" s="16" t="s">
        <v>76</v>
      </c>
      <c r="B75" s="6">
        <v>0.031</v>
      </c>
      <c r="C75" s="6">
        <v>0.033</v>
      </c>
      <c r="D75" s="9">
        <f t="shared" si="6"/>
        <v>6.451612903225811</v>
      </c>
      <c r="E75" s="2"/>
      <c r="F75" s="2"/>
      <c r="G75" s="9"/>
      <c r="H75" s="2"/>
      <c r="I75" s="2"/>
      <c r="J75" s="9"/>
      <c r="K75" s="5">
        <f>SUM(B75+E75+H75)</f>
        <v>0.031</v>
      </c>
      <c r="L75" s="5">
        <f>SUM(C75+F75+I75)</f>
        <v>0.033</v>
      </c>
      <c r="M75" s="9">
        <f t="shared" si="7"/>
        <v>6.451612903225811</v>
      </c>
      <c r="N75" s="2"/>
      <c r="O75" s="2"/>
      <c r="P75" s="9"/>
      <c r="Q75" s="6">
        <v>4.367</v>
      </c>
      <c r="R75" s="6">
        <v>4.665</v>
      </c>
      <c r="S75" s="9">
        <f t="shared" si="10"/>
        <v>6.823906572017405</v>
      </c>
      <c r="T75" s="2"/>
      <c r="U75" s="2"/>
      <c r="V75" s="9"/>
      <c r="W75" s="5">
        <f t="shared" si="8"/>
        <v>4.398</v>
      </c>
      <c r="X75" s="5">
        <f t="shared" si="8"/>
        <v>4.698</v>
      </c>
      <c r="Y75" s="9">
        <f t="shared" si="9"/>
        <v>6.8212824010914215</v>
      </c>
    </row>
    <row r="76" spans="1:25" ht="12.75">
      <c r="A76" s="16" t="s">
        <v>77</v>
      </c>
      <c r="B76" s="6">
        <v>0.038</v>
      </c>
      <c r="C76" s="6">
        <v>0.038</v>
      </c>
      <c r="D76" s="9">
        <f t="shared" si="6"/>
        <v>0</v>
      </c>
      <c r="E76" s="2"/>
      <c r="F76" s="2"/>
      <c r="G76" s="9"/>
      <c r="H76" s="2"/>
      <c r="I76" s="2"/>
      <c r="J76" s="9"/>
      <c r="K76" s="5">
        <f>SUM(B76+E76+H76)</f>
        <v>0.038</v>
      </c>
      <c r="L76" s="5">
        <f>SUM(C76+F76+I76)</f>
        <v>0.038</v>
      </c>
      <c r="M76" s="9">
        <f t="shared" si="7"/>
        <v>0</v>
      </c>
      <c r="N76" s="2">
        <v>4.7</v>
      </c>
      <c r="O76" s="6">
        <v>4.846</v>
      </c>
      <c r="P76" s="9">
        <f>(O76-N76)/N76*100</f>
        <v>3.1063829787234023</v>
      </c>
      <c r="Q76" s="6">
        <v>9.213</v>
      </c>
      <c r="R76" s="6">
        <v>6.256</v>
      </c>
      <c r="S76" s="9">
        <f t="shared" si="10"/>
        <v>-32.0959513730598</v>
      </c>
      <c r="T76" s="2"/>
      <c r="U76" s="2"/>
      <c r="V76" s="9"/>
      <c r="W76" s="5">
        <f t="shared" si="8"/>
        <v>13.951</v>
      </c>
      <c r="X76" s="5">
        <f t="shared" si="8"/>
        <v>11.14</v>
      </c>
      <c r="Y76" s="9">
        <f t="shared" si="9"/>
        <v>-20.1490932549638</v>
      </c>
    </row>
    <row r="77" spans="1:25" ht="12.75">
      <c r="A77" s="16" t="s">
        <v>78</v>
      </c>
      <c r="B77" s="2"/>
      <c r="C77" s="2"/>
      <c r="D77" s="9"/>
      <c r="E77" s="2"/>
      <c r="F77" s="2"/>
      <c r="G77" s="9"/>
      <c r="H77" s="2"/>
      <c r="I77" s="2"/>
      <c r="J77" s="9"/>
      <c r="K77" s="5"/>
      <c r="L77" s="5"/>
      <c r="M77" s="9"/>
      <c r="N77" s="2"/>
      <c r="O77" s="2"/>
      <c r="P77" s="9"/>
      <c r="Q77" s="6">
        <v>35.127</v>
      </c>
      <c r="R77" s="6">
        <v>39.87</v>
      </c>
      <c r="S77" s="9">
        <f t="shared" si="10"/>
        <v>13.502434025108876</v>
      </c>
      <c r="T77" s="2"/>
      <c r="U77" s="2"/>
      <c r="V77" s="9"/>
      <c r="W77" s="5">
        <f t="shared" si="8"/>
        <v>35.127</v>
      </c>
      <c r="X77" s="5">
        <f t="shared" si="8"/>
        <v>39.87</v>
      </c>
      <c r="Y77" s="9">
        <f t="shared" si="9"/>
        <v>13.502434025108876</v>
      </c>
    </row>
    <row r="78" spans="1:25" ht="12.75">
      <c r="A78" s="16" t="s">
        <v>131</v>
      </c>
      <c r="B78" s="2"/>
      <c r="C78" s="2"/>
      <c r="D78" s="9"/>
      <c r="E78" s="2"/>
      <c r="F78" s="2"/>
      <c r="G78" s="9"/>
      <c r="H78" s="2"/>
      <c r="I78" s="2"/>
      <c r="J78" s="9"/>
      <c r="K78" s="5"/>
      <c r="L78" s="5"/>
      <c r="M78" s="9"/>
      <c r="N78" s="2">
        <v>0.1</v>
      </c>
      <c r="O78" s="6">
        <v>0.135</v>
      </c>
      <c r="P78" s="9">
        <f aca="true" t="shared" si="11" ref="P78:P83">(O78-N78)/N78*100</f>
        <v>35</v>
      </c>
      <c r="Q78" s="6">
        <v>0.188</v>
      </c>
      <c r="R78" s="6">
        <v>0.242</v>
      </c>
      <c r="S78" s="9">
        <f t="shared" si="10"/>
        <v>28.723404255319146</v>
      </c>
      <c r="T78" s="2"/>
      <c r="U78" s="2"/>
      <c r="V78" s="9"/>
      <c r="W78" s="5">
        <f t="shared" si="8"/>
        <v>0.28800000000000003</v>
      </c>
      <c r="X78" s="5">
        <f t="shared" si="8"/>
        <v>0.377</v>
      </c>
      <c r="Y78" s="9">
        <f t="shared" si="9"/>
        <v>30.90277777777776</v>
      </c>
    </row>
    <row r="79" spans="1:25" ht="12.75">
      <c r="A79" s="16" t="s">
        <v>79</v>
      </c>
      <c r="B79" s="2"/>
      <c r="C79" s="2"/>
      <c r="D79" s="9"/>
      <c r="E79" s="2"/>
      <c r="F79" s="2"/>
      <c r="G79" s="9"/>
      <c r="H79" s="2"/>
      <c r="I79" s="2"/>
      <c r="J79" s="9"/>
      <c r="K79" s="5"/>
      <c r="L79" s="5"/>
      <c r="M79" s="9"/>
      <c r="N79" s="6">
        <v>0.013</v>
      </c>
      <c r="O79" s="6">
        <v>0.007</v>
      </c>
      <c r="P79" s="9">
        <f t="shared" si="11"/>
        <v>-46.15384615384615</v>
      </c>
      <c r="Q79" s="6">
        <v>0.132</v>
      </c>
      <c r="R79" s="6">
        <v>0.119</v>
      </c>
      <c r="S79" s="9">
        <f t="shared" si="10"/>
        <v>-9.848484848484857</v>
      </c>
      <c r="T79" s="2"/>
      <c r="U79" s="2"/>
      <c r="V79" s="9"/>
      <c r="W79" s="5">
        <f t="shared" si="8"/>
        <v>0.14500000000000002</v>
      </c>
      <c r="X79" s="5">
        <f t="shared" si="8"/>
        <v>0.126</v>
      </c>
      <c r="Y79" s="9">
        <f t="shared" si="9"/>
        <v>-13.103448275862078</v>
      </c>
    </row>
    <row r="80" spans="1:25" ht="12.75">
      <c r="A80" s="16" t="s">
        <v>80</v>
      </c>
      <c r="B80" s="2"/>
      <c r="C80" s="2"/>
      <c r="D80" s="9"/>
      <c r="E80" s="2"/>
      <c r="F80" s="2"/>
      <c r="G80" s="9"/>
      <c r="H80" s="2"/>
      <c r="I80" s="2"/>
      <c r="J80" s="9"/>
      <c r="K80" s="5"/>
      <c r="L80" s="5"/>
      <c r="M80" s="9"/>
      <c r="N80" s="6">
        <v>0.035</v>
      </c>
      <c r="O80" s="2">
        <v>0.044</v>
      </c>
      <c r="P80" s="9">
        <f t="shared" si="11"/>
        <v>25.714285714285694</v>
      </c>
      <c r="Q80" s="6">
        <v>23.465</v>
      </c>
      <c r="R80" s="6">
        <v>27.866</v>
      </c>
      <c r="S80" s="9">
        <f t="shared" si="10"/>
        <v>18.75559343703388</v>
      </c>
      <c r="T80" s="2"/>
      <c r="U80" s="2"/>
      <c r="V80" s="9"/>
      <c r="W80" s="5">
        <f t="shared" si="8"/>
        <v>23.5</v>
      </c>
      <c r="X80" s="5">
        <f t="shared" si="8"/>
        <v>27.91</v>
      </c>
      <c r="Y80" s="9">
        <f t="shared" si="9"/>
        <v>18.765957446808514</v>
      </c>
    </row>
    <row r="81" spans="1:25" ht="12.75">
      <c r="A81" s="16" t="s">
        <v>81</v>
      </c>
      <c r="B81" s="2">
        <v>5.481</v>
      </c>
      <c r="C81" s="6">
        <v>6.669</v>
      </c>
      <c r="D81" s="9">
        <f t="shared" si="6"/>
        <v>21.674876847290637</v>
      </c>
      <c r="E81" s="2"/>
      <c r="F81" s="2"/>
      <c r="G81" s="9"/>
      <c r="H81" s="2"/>
      <c r="I81" s="2"/>
      <c r="J81" s="9"/>
      <c r="K81" s="5">
        <f>SUM(B81+E81+H81)</f>
        <v>5.481</v>
      </c>
      <c r="L81" s="5">
        <f>SUM(C81+F81+I81)</f>
        <v>6.669</v>
      </c>
      <c r="M81" s="9">
        <f t="shared" si="7"/>
        <v>21.674876847290637</v>
      </c>
      <c r="N81" s="2">
        <v>14.445</v>
      </c>
      <c r="O81" s="6">
        <v>15.287</v>
      </c>
      <c r="P81" s="9">
        <f t="shared" si="11"/>
        <v>5.829006576670132</v>
      </c>
      <c r="Q81" s="6">
        <v>66.483</v>
      </c>
      <c r="R81" s="6">
        <v>70.962</v>
      </c>
      <c r="S81" s="9">
        <f t="shared" si="10"/>
        <v>6.737060601958393</v>
      </c>
      <c r="T81" s="2"/>
      <c r="U81" s="2"/>
      <c r="V81" s="9"/>
      <c r="W81" s="5">
        <f t="shared" si="8"/>
        <v>86.40899999999999</v>
      </c>
      <c r="X81" s="5">
        <f t="shared" si="8"/>
        <v>92.918</v>
      </c>
      <c r="Y81" s="9">
        <f t="shared" si="9"/>
        <v>7.532780150215851</v>
      </c>
    </row>
    <row r="82" spans="1:25" ht="12.75">
      <c r="A82" s="16" t="s">
        <v>82</v>
      </c>
      <c r="B82" s="2"/>
      <c r="C82" s="2"/>
      <c r="D82" s="9"/>
      <c r="E82" s="2">
        <v>467.417</v>
      </c>
      <c r="F82" s="2">
        <v>0.3</v>
      </c>
      <c r="G82" s="9">
        <f>(F82-E82)/E82*100</f>
        <v>-99.93581748203424</v>
      </c>
      <c r="H82" s="2">
        <v>40</v>
      </c>
      <c r="I82" s="2">
        <v>2</v>
      </c>
      <c r="J82" s="9">
        <f>(I82-H82)/H82*100</f>
        <v>-95</v>
      </c>
      <c r="K82" s="5">
        <f aca="true" t="shared" si="12" ref="K82:L105">SUM(B82+E82+H82)</f>
        <v>507.417</v>
      </c>
      <c r="L82" s="5">
        <f t="shared" si="12"/>
        <v>2.3</v>
      </c>
      <c r="M82" s="9">
        <f t="shared" si="7"/>
        <v>-99.5467238977015</v>
      </c>
      <c r="N82" s="2">
        <v>0.63</v>
      </c>
      <c r="O82" s="6">
        <v>1.115</v>
      </c>
      <c r="P82" s="9">
        <f t="shared" si="11"/>
        <v>76.98412698412697</v>
      </c>
      <c r="Q82" s="2"/>
      <c r="R82" s="6"/>
      <c r="S82" s="9"/>
      <c r="T82" s="2"/>
      <c r="U82" s="2"/>
      <c r="V82" s="9"/>
      <c r="W82" s="5">
        <f t="shared" si="8"/>
        <v>508.04699999999997</v>
      </c>
      <c r="X82" s="5">
        <f t="shared" si="8"/>
        <v>3.415</v>
      </c>
      <c r="Y82" s="9">
        <f t="shared" si="9"/>
        <v>-99.3278180955699</v>
      </c>
    </row>
    <row r="83" spans="1:25" s="21" customFormat="1" ht="12.75">
      <c r="A83" s="22" t="s">
        <v>121</v>
      </c>
      <c r="B83" s="36">
        <f>SUM(B84:B96)</f>
        <v>91.596</v>
      </c>
      <c r="C83" s="36">
        <f>SUM(C84:C96)</f>
        <v>99.45</v>
      </c>
      <c r="D83" s="37">
        <f t="shared" si="6"/>
        <v>8.574610244988863</v>
      </c>
      <c r="E83" s="36">
        <f>SUM(E84:E96)</f>
        <v>10</v>
      </c>
      <c r="F83" s="36">
        <f>SUM(F84:F96)</f>
        <v>14</v>
      </c>
      <c r="G83" s="37">
        <f>(F83-E83)/E83*100</f>
        <v>40</v>
      </c>
      <c r="H83" s="36">
        <f>SUM(H84:H96)</f>
        <v>5</v>
      </c>
      <c r="I83" s="36">
        <f>SUM(I84:I96)</f>
        <v>5</v>
      </c>
      <c r="J83" s="37">
        <f>(I83-H83)/H83*100</f>
        <v>0</v>
      </c>
      <c r="K83" s="38">
        <f>SUM(K84:K96)</f>
        <v>106.596</v>
      </c>
      <c r="L83" s="38">
        <f>SUM(L84:L96)</f>
        <v>118.45</v>
      </c>
      <c r="M83" s="37">
        <f t="shared" si="7"/>
        <v>11.120492326166085</v>
      </c>
      <c r="N83" s="36">
        <f>SUM(N84:N96)</f>
        <v>0.15000000000000002</v>
      </c>
      <c r="O83" s="36">
        <f>SUM(O84:O96)</f>
        <v>0.122</v>
      </c>
      <c r="P83" s="37">
        <f t="shared" si="11"/>
        <v>-18.666666666666682</v>
      </c>
      <c r="Q83" s="36">
        <f>SUM(Q84:Q96)</f>
        <v>1.36</v>
      </c>
      <c r="R83" s="38">
        <f>SUM(R84:R96)</f>
        <v>1.934</v>
      </c>
      <c r="S83" s="37">
        <f>(R83-Q83)/Q83*100</f>
        <v>42.20588235294116</v>
      </c>
      <c r="T83" s="36">
        <f>SUM(T84:T96)</f>
        <v>0</v>
      </c>
      <c r="U83" s="36">
        <f>SUM(U84:U96)</f>
        <v>0</v>
      </c>
      <c r="V83" s="37"/>
      <c r="W83" s="36">
        <f t="shared" si="8"/>
        <v>108.10600000000001</v>
      </c>
      <c r="X83" s="36">
        <f t="shared" si="8"/>
        <v>120.506</v>
      </c>
      <c r="Y83" s="37">
        <f t="shared" si="9"/>
        <v>11.470223669361545</v>
      </c>
    </row>
    <row r="84" spans="1:25" ht="12.75">
      <c r="A84" s="16" t="s">
        <v>83</v>
      </c>
      <c r="B84" s="2">
        <v>15.268</v>
      </c>
      <c r="C84" s="2">
        <v>15.543</v>
      </c>
      <c r="D84" s="9">
        <f t="shared" si="6"/>
        <v>1.8011527377521521</v>
      </c>
      <c r="E84" s="2"/>
      <c r="F84" s="2">
        <v>5</v>
      </c>
      <c r="G84" s="9"/>
      <c r="H84" s="2"/>
      <c r="I84" s="2"/>
      <c r="J84" s="9"/>
      <c r="K84" s="5">
        <f t="shared" si="12"/>
        <v>15.268</v>
      </c>
      <c r="L84" s="5">
        <f t="shared" si="12"/>
        <v>20.543</v>
      </c>
      <c r="M84" s="9">
        <f t="shared" si="7"/>
        <v>34.54938433324599</v>
      </c>
      <c r="N84" s="2"/>
      <c r="O84" s="2"/>
      <c r="P84" s="9"/>
      <c r="Q84" s="2"/>
      <c r="R84" s="6"/>
      <c r="S84" s="9"/>
      <c r="T84" s="2"/>
      <c r="U84" s="2"/>
      <c r="V84" s="9"/>
      <c r="W84" s="5">
        <f t="shared" si="8"/>
        <v>15.268</v>
      </c>
      <c r="X84" s="5">
        <f t="shared" si="8"/>
        <v>20.543</v>
      </c>
      <c r="Y84" s="9">
        <f t="shared" si="9"/>
        <v>34.54938433324599</v>
      </c>
    </row>
    <row r="85" spans="1:25" ht="12.75">
      <c r="A85" s="16" t="s">
        <v>84</v>
      </c>
      <c r="B85" s="2">
        <v>4.989</v>
      </c>
      <c r="C85" s="6">
        <v>5.688</v>
      </c>
      <c r="D85" s="9">
        <f t="shared" si="6"/>
        <v>14.01082381238725</v>
      </c>
      <c r="E85" s="2"/>
      <c r="F85" s="2"/>
      <c r="G85" s="9"/>
      <c r="H85" s="2"/>
      <c r="I85" s="2"/>
      <c r="J85" s="9"/>
      <c r="K85" s="5">
        <f t="shared" si="12"/>
        <v>4.989</v>
      </c>
      <c r="L85" s="5">
        <f t="shared" si="12"/>
        <v>5.688</v>
      </c>
      <c r="M85" s="9">
        <f t="shared" si="7"/>
        <v>14.01082381238725</v>
      </c>
      <c r="N85" s="2"/>
      <c r="O85" s="2"/>
      <c r="P85" s="9"/>
      <c r="Q85" s="2"/>
      <c r="R85" s="6"/>
      <c r="S85" s="9"/>
      <c r="T85" s="2"/>
      <c r="U85" s="2"/>
      <c r="V85" s="9"/>
      <c r="W85" s="5">
        <f t="shared" si="8"/>
        <v>4.989</v>
      </c>
      <c r="X85" s="5">
        <f t="shared" si="8"/>
        <v>5.688</v>
      </c>
      <c r="Y85" s="9">
        <f t="shared" si="9"/>
        <v>14.01082381238725</v>
      </c>
    </row>
    <row r="86" spans="1:25" ht="12.75">
      <c r="A86" s="16" t="s">
        <v>85</v>
      </c>
      <c r="B86" s="2">
        <v>1.138</v>
      </c>
      <c r="C86" s="6">
        <v>0.957</v>
      </c>
      <c r="D86" s="9">
        <f t="shared" si="6"/>
        <v>-15.905096660808432</v>
      </c>
      <c r="E86" s="2"/>
      <c r="F86" s="2"/>
      <c r="G86" s="9"/>
      <c r="H86" s="2"/>
      <c r="I86" s="2"/>
      <c r="J86" s="9"/>
      <c r="K86" s="5">
        <f t="shared" si="12"/>
        <v>1.138</v>
      </c>
      <c r="L86" s="5">
        <f t="shared" si="12"/>
        <v>0.957</v>
      </c>
      <c r="M86" s="9">
        <f t="shared" si="7"/>
        <v>-15.905096660808432</v>
      </c>
      <c r="N86" s="2"/>
      <c r="O86" s="2"/>
      <c r="P86" s="9"/>
      <c r="Q86" s="2"/>
      <c r="R86" s="6"/>
      <c r="S86" s="9"/>
      <c r="T86" s="2"/>
      <c r="U86" s="2"/>
      <c r="V86" s="9"/>
      <c r="W86" s="5">
        <f t="shared" si="8"/>
        <v>1.138</v>
      </c>
      <c r="X86" s="5">
        <f t="shared" si="8"/>
        <v>0.957</v>
      </c>
      <c r="Y86" s="9">
        <f t="shared" si="9"/>
        <v>-15.905096660808432</v>
      </c>
    </row>
    <row r="87" spans="1:25" ht="12.75" customHeight="1">
      <c r="A87" s="16" t="s">
        <v>86</v>
      </c>
      <c r="B87" s="2">
        <v>2.43</v>
      </c>
      <c r="C87" s="6">
        <v>2.65</v>
      </c>
      <c r="D87" s="9">
        <f t="shared" si="6"/>
        <v>9.053497942386821</v>
      </c>
      <c r="E87" s="2"/>
      <c r="F87" s="2"/>
      <c r="G87" s="9"/>
      <c r="H87" s="2"/>
      <c r="I87" s="2"/>
      <c r="J87" s="9"/>
      <c r="K87" s="5">
        <f t="shared" si="12"/>
        <v>2.43</v>
      </c>
      <c r="L87" s="5">
        <f t="shared" si="12"/>
        <v>2.65</v>
      </c>
      <c r="M87" s="9">
        <f t="shared" si="7"/>
        <v>9.053497942386821</v>
      </c>
      <c r="N87" s="2"/>
      <c r="O87" s="2"/>
      <c r="P87" s="9"/>
      <c r="Q87" s="2"/>
      <c r="R87" s="6"/>
      <c r="S87" s="9"/>
      <c r="T87" s="2"/>
      <c r="U87" s="2"/>
      <c r="V87" s="9"/>
      <c r="W87" s="5">
        <f t="shared" si="8"/>
        <v>2.43</v>
      </c>
      <c r="X87" s="5">
        <f t="shared" si="8"/>
        <v>2.65</v>
      </c>
      <c r="Y87" s="9">
        <f t="shared" si="9"/>
        <v>9.053497942386821</v>
      </c>
    </row>
    <row r="88" spans="1:25" ht="12.75" customHeight="1">
      <c r="A88" s="16" t="s">
        <v>87</v>
      </c>
      <c r="B88" s="2">
        <v>0.05</v>
      </c>
      <c r="C88" s="6">
        <v>0.5</v>
      </c>
      <c r="D88" s="9">
        <f t="shared" si="6"/>
        <v>900</v>
      </c>
      <c r="E88" s="2"/>
      <c r="F88" s="2"/>
      <c r="G88" s="9"/>
      <c r="H88" s="2"/>
      <c r="I88" s="2"/>
      <c r="J88" s="9"/>
      <c r="K88" s="5">
        <f t="shared" si="12"/>
        <v>0.05</v>
      </c>
      <c r="L88" s="5">
        <f t="shared" si="12"/>
        <v>0.5</v>
      </c>
      <c r="M88" s="9">
        <f t="shared" si="7"/>
        <v>900</v>
      </c>
      <c r="N88" s="2"/>
      <c r="O88" s="2"/>
      <c r="P88" s="9"/>
      <c r="Q88" s="2"/>
      <c r="R88" s="6"/>
      <c r="S88" s="9"/>
      <c r="T88" s="2"/>
      <c r="U88" s="2"/>
      <c r="V88" s="9"/>
      <c r="W88" s="5">
        <f t="shared" si="8"/>
        <v>0.05</v>
      </c>
      <c r="X88" s="5">
        <f t="shared" si="8"/>
        <v>0.5</v>
      </c>
      <c r="Y88" s="9">
        <f t="shared" si="9"/>
        <v>900</v>
      </c>
    </row>
    <row r="89" spans="1:25" ht="12.75" customHeight="1">
      <c r="A89" s="16" t="s">
        <v>88</v>
      </c>
      <c r="B89" s="2">
        <v>32.361</v>
      </c>
      <c r="C89" s="6">
        <v>39.807</v>
      </c>
      <c r="D89" s="9">
        <f t="shared" si="6"/>
        <v>23.009177713914916</v>
      </c>
      <c r="E89" s="2"/>
      <c r="F89" s="2"/>
      <c r="G89" s="9"/>
      <c r="H89" s="2"/>
      <c r="I89" s="2"/>
      <c r="J89" s="9"/>
      <c r="K89" s="5">
        <f t="shared" si="12"/>
        <v>32.361</v>
      </c>
      <c r="L89" s="5">
        <f t="shared" si="12"/>
        <v>39.807</v>
      </c>
      <c r="M89" s="9">
        <f t="shared" si="7"/>
        <v>23.009177713914916</v>
      </c>
      <c r="N89" s="2"/>
      <c r="O89" s="2"/>
      <c r="P89" s="9"/>
      <c r="Q89" s="2"/>
      <c r="R89" s="6"/>
      <c r="S89" s="9"/>
      <c r="T89" s="2"/>
      <c r="U89" s="2"/>
      <c r="V89" s="9"/>
      <c r="W89" s="5">
        <f t="shared" si="8"/>
        <v>32.361</v>
      </c>
      <c r="X89" s="5">
        <f t="shared" si="8"/>
        <v>39.807</v>
      </c>
      <c r="Y89" s="9">
        <f t="shared" si="9"/>
        <v>23.009177713914916</v>
      </c>
    </row>
    <row r="90" spans="1:25" ht="12.75" customHeight="1">
      <c r="A90" s="16" t="s">
        <v>89</v>
      </c>
      <c r="B90" s="2">
        <v>0.671</v>
      </c>
      <c r="C90" s="6">
        <v>0.546</v>
      </c>
      <c r="D90" s="9">
        <f t="shared" si="6"/>
        <v>-18.628912071535023</v>
      </c>
      <c r="E90" s="2"/>
      <c r="F90" s="2"/>
      <c r="G90" s="9"/>
      <c r="H90" s="2"/>
      <c r="I90" s="2"/>
      <c r="J90" s="9"/>
      <c r="K90" s="5">
        <f t="shared" si="12"/>
        <v>0.671</v>
      </c>
      <c r="L90" s="5">
        <f t="shared" si="12"/>
        <v>0.546</v>
      </c>
      <c r="M90" s="9">
        <f t="shared" si="7"/>
        <v>-18.628912071535023</v>
      </c>
      <c r="N90" s="2"/>
      <c r="O90" s="2"/>
      <c r="P90" s="9"/>
      <c r="Q90" s="2"/>
      <c r="R90" s="6"/>
      <c r="S90" s="9"/>
      <c r="T90" s="2"/>
      <c r="U90" s="2"/>
      <c r="V90" s="9"/>
      <c r="W90" s="5">
        <f t="shared" si="8"/>
        <v>0.671</v>
      </c>
      <c r="X90" s="5">
        <f t="shared" si="8"/>
        <v>0.546</v>
      </c>
      <c r="Y90" s="9">
        <f t="shared" si="9"/>
        <v>-18.628912071535023</v>
      </c>
    </row>
    <row r="91" spans="1:25" ht="14.25" customHeight="1">
      <c r="A91" s="16" t="s">
        <v>90</v>
      </c>
      <c r="B91" s="2">
        <v>0.05</v>
      </c>
      <c r="C91" s="2">
        <v>0.04</v>
      </c>
      <c r="D91" s="9">
        <f t="shared" si="6"/>
        <v>-20.000000000000004</v>
      </c>
      <c r="E91" s="2"/>
      <c r="F91" s="2"/>
      <c r="G91" s="9"/>
      <c r="H91" s="2"/>
      <c r="I91" s="2"/>
      <c r="J91" s="9"/>
      <c r="K91" s="5">
        <f t="shared" si="12"/>
        <v>0.05</v>
      </c>
      <c r="L91" s="5">
        <f t="shared" si="12"/>
        <v>0.04</v>
      </c>
      <c r="M91" s="9">
        <f t="shared" si="7"/>
        <v>-20.000000000000004</v>
      </c>
      <c r="N91" s="2"/>
      <c r="O91" s="2"/>
      <c r="P91" s="9"/>
      <c r="Q91" s="2"/>
      <c r="R91" s="6"/>
      <c r="S91" s="9"/>
      <c r="T91" s="2"/>
      <c r="U91" s="2"/>
      <c r="V91" s="9"/>
      <c r="W91" s="5">
        <f t="shared" si="8"/>
        <v>0.05</v>
      </c>
      <c r="X91" s="5">
        <f t="shared" si="8"/>
        <v>0.04</v>
      </c>
      <c r="Y91" s="9">
        <f t="shared" si="9"/>
        <v>-20.000000000000004</v>
      </c>
    </row>
    <row r="92" spans="1:25" ht="12.75">
      <c r="A92" s="16" t="s">
        <v>91</v>
      </c>
      <c r="B92" s="2"/>
      <c r="C92" s="2"/>
      <c r="D92" s="9"/>
      <c r="E92" s="2"/>
      <c r="F92" s="2"/>
      <c r="G92" s="9"/>
      <c r="H92" s="2"/>
      <c r="I92" s="2"/>
      <c r="J92" s="9"/>
      <c r="K92" s="5">
        <f t="shared" si="12"/>
        <v>0</v>
      </c>
      <c r="L92" s="5">
        <f t="shared" si="12"/>
        <v>0</v>
      </c>
      <c r="M92" s="9"/>
      <c r="N92" s="2">
        <v>0.05</v>
      </c>
      <c r="O92" s="2">
        <v>0.022</v>
      </c>
      <c r="P92" s="9">
        <f>(O92-N92)/N92*100</f>
        <v>-56.00000000000001</v>
      </c>
      <c r="Q92" s="2">
        <v>0.06</v>
      </c>
      <c r="R92" s="6">
        <v>0.079</v>
      </c>
      <c r="S92" s="9">
        <f>(R92-Q92)/Q92*100</f>
        <v>31.66666666666667</v>
      </c>
      <c r="T92" s="2"/>
      <c r="U92" s="2"/>
      <c r="V92" s="9"/>
      <c r="W92" s="5">
        <f t="shared" si="8"/>
        <v>0.11</v>
      </c>
      <c r="X92" s="5">
        <f t="shared" si="8"/>
        <v>0.101</v>
      </c>
      <c r="Y92" s="9">
        <f t="shared" si="9"/>
        <v>-8.181818181818176</v>
      </c>
    </row>
    <row r="93" spans="1:25" ht="12.75">
      <c r="A93" s="16" t="s">
        <v>132</v>
      </c>
      <c r="B93" s="2"/>
      <c r="C93" s="2"/>
      <c r="D93" s="9"/>
      <c r="E93" s="2"/>
      <c r="F93" s="2"/>
      <c r="G93" s="9"/>
      <c r="H93" s="2"/>
      <c r="I93" s="2"/>
      <c r="J93" s="9"/>
      <c r="K93" s="5">
        <f t="shared" si="12"/>
        <v>0</v>
      </c>
      <c r="L93" s="5">
        <f t="shared" si="12"/>
        <v>0</v>
      </c>
      <c r="M93" s="9"/>
      <c r="N93" s="2">
        <v>0.1</v>
      </c>
      <c r="O93" s="2">
        <v>0.1</v>
      </c>
      <c r="P93" s="9">
        <f>(O93-N93)/N93*100</f>
        <v>0</v>
      </c>
      <c r="Q93" s="2"/>
      <c r="R93" s="6"/>
      <c r="S93" s="9"/>
      <c r="T93" s="2"/>
      <c r="U93" s="2"/>
      <c r="V93" s="9"/>
      <c r="W93" s="5">
        <f t="shared" si="8"/>
        <v>0.1</v>
      </c>
      <c r="X93" s="5">
        <f t="shared" si="8"/>
        <v>0.1</v>
      </c>
      <c r="Y93" s="9">
        <f t="shared" si="9"/>
        <v>0</v>
      </c>
    </row>
    <row r="94" spans="1:25" ht="12.75">
      <c r="A94" s="16" t="s">
        <v>92</v>
      </c>
      <c r="B94" s="2">
        <v>34.539</v>
      </c>
      <c r="C94" s="2">
        <v>33.619</v>
      </c>
      <c r="D94" s="9">
        <f t="shared" si="6"/>
        <v>-2.6636555777526905</v>
      </c>
      <c r="E94" s="2">
        <v>10</v>
      </c>
      <c r="F94" s="2">
        <v>9</v>
      </c>
      <c r="G94" s="9">
        <f>(F94-E94)/E94*100</f>
        <v>-10</v>
      </c>
      <c r="H94" s="2">
        <v>5</v>
      </c>
      <c r="I94" s="2">
        <v>5</v>
      </c>
      <c r="J94" s="9">
        <f>(I94-H94)/H94*100</f>
        <v>0</v>
      </c>
      <c r="K94" s="5">
        <f t="shared" si="12"/>
        <v>49.539</v>
      </c>
      <c r="L94" s="5">
        <f t="shared" si="12"/>
        <v>47.619</v>
      </c>
      <c r="M94" s="9">
        <f t="shared" si="7"/>
        <v>-3.8757342699691186</v>
      </c>
      <c r="N94" s="2"/>
      <c r="O94" s="2"/>
      <c r="P94" s="9"/>
      <c r="Q94" s="2"/>
      <c r="R94" s="6"/>
      <c r="S94" s="9"/>
      <c r="T94" s="2"/>
      <c r="U94" s="2"/>
      <c r="V94" s="9"/>
      <c r="W94" s="5">
        <f t="shared" si="8"/>
        <v>49.539</v>
      </c>
      <c r="X94" s="5">
        <f t="shared" si="8"/>
        <v>47.619</v>
      </c>
      <c r="Y94" s="9">
        <f t="shared" si="9"/>
        <v>-3.8757342699691186</v>
      </c>
    </row>
    <row r="95" spans="1:25" ht="12.75">
      <c r="A95" s="16" t="s">
        <v>127</v>
      </c>
      <c r="B95" s="2"/>
      <c r="C95" s="2"/>
      <c r="D95" s="9"/>
      <c r="E95" s="2"/>
      <c r="F95" s="2"/>
      <c r="G95" s="9"/>
      <c r="H95" s="2"/>
      <c r="I95" s="2"/>
      <c r="J95" s="9"/>
      <c r="K95" s="5">
        <f t="shared" si="12"/>
        <v>0</v>
      </c>
      <c r="L95" s="5">
        <f t="shared" si="12"/>
        <v>0</v>
      </c>
      <c r="M95" s="9"/>
      <c r="N95" s="2"/>
      <c r="O95" s="2"/>
      <c r="P95" s="9"/>
      <c r="Q95" s="2">
        <v>1.3</v>
      </c>
      <c r="R95" s="6">
        <v>1.855</v>
      </c>
      <c r="S95" s="9">
        <f>(R95-Q95)/Q95*100</f>
        <v>42.692307692307686</v>
      </c>
      <c r="T95" s="2"/>
      <c r="U95" s="2"/>
      <c r="V95" s="9"/>
      <c r="W95" s="5">
        <f t="shared" si="8"/>
        <v>1.3</v>
      </c>
      <c r="X95" s="5">
        <f t="shared" si="8"/>
        <v>1.855</v>
      </c>
      <c r="Y95" s="9">
        <f t="shared" si="9"/>
        <v>42.692307692307686</v>
      </c>
    </row>
    <row r="96" spans="1:25" ht="12.75">
      <c r="A96" s="16" t="s">
        <v>118</v>
      </c>
      <c r="B96" s="2">
        <v>0.1</v>
      </c>
      <c r="C96" s="2">
        <v>0.1</v>
      </c>
      <c r="D96" s="9">
        <f t="shared" si="6"/>
        <v>0</v>
      </c>
      <c r="E96" s="2"/>
      <c r="F96" s="2"/>
      <c r="G96" s="9"/>
      <c r="H96" s="2"/>
      <c r="I96" s="2"/>
      <c r="J96" s="9"/>
      <c r="K96" s="5">
        <f t="shared" si="12"/>
        <v>0.1</v>
      </c>
      <c r="L96" s="5">
        <f t="shared" si="12"/>
        <v>0.1</v>
      </c>
      <c r="M96" s="9">
        <f t="shared" si="7"/>
        <v>0</v>
      </c>
      <c r="N96" s="2"/>
      <c r="O96" s="2"/>
      <c r="P96" s="9"/>
      <c r="Q96" s="2"/>
      <c r="R96" s="6"/>
      <c r="S96" s="9"/>
      <c r="T96" s="2"/>
      <c r="U96" s="2"/>
      <c r="V96" s="9"/>
      <c r="W96" s="5">
        <f t="shared" si="8"/>
        <v>0.1</v>
      </c>
      <c r="X96" s="5">
        <f t="shared" si="8"/>
        <v>0.1</v>
      </c>
      <c r="Y96" s="9">
        <f t="shared" si="9"/>
        <v>0</v>
      </c>
    </row>
    <row r="97" spans="1:25" s="21" customFormat="1" ht="12.75">
      <c r="A97" s="22" t="s">
        <v>93</v>
      </c>
      <c r="B97" s="36">
        <f>SUM(B98:B103)</f>
        <v>450.411</v>
      </c>
      <c r="C97" s="36">
        <f>SUM(C98:C103)</f>
        <v>443.869</v>
      </c>
      <c r="D97" s="37">
        <f t="shared" si="6"/>
        <v>-1.452451205676587</v>
      </c>
      <c r="E97" s="36">
        <f>SUM(E98:E103)</f>
        <v>2</v>
      </c>
      <c r="F97" s="36">
        <f>SUM(F98:F103)</f>
        <v>0</v>
      </c>
      <c r="G97" s="37">
        <f>(F97-E97)/E97*100</f>
        <v>-100</v>
      </c>
      <c r="H97" s="36">
        <f>SUM(H98:H103)</f>
        <v>35</v>
      </c>
      <c r="I97" s="36">
        <f>SUM(I98:I103)</f>
        <v>0</v>
      </c>
      <c r="J97" s="37">
        <f>(I97-H97)/H97*100</f>
        <v>-100</v>
      </c>
      <c r="K97" s="38">
        <f t="shared" si="12"/>
        <v>487.411</v>
      </c>
      <c r="L97" s="38">
        <f t="shared" si="12"/>
        <v>443.869</v>
      </c>
      <c r="M97" s="37">
        <f t="shared" si="7"/>
        <v>-8.933323211827386</v>
      </c>
      <c r="N97" s="36">
        <f>SUM(N98:N103)</f>
        <v>10</v>
      </c>
      <c r="O97" s="36">
        <f>SUM(O98:O103)</f>
        <v>10</v>
      </c>
      <c r="P97" s="37">
        <f>(O97-N97)/N97*100</f>
        <v>0</v>
      </c>
      <c r="Q97" s="36">
        <f>SUM(Q98:Q103)</f>
        <v>0</v>
      </c>
      <c r="R97" s="38">
        <f>SUM(R98:R103)</f>
        <v>0</v>
      </c>
      <c r="S97" s="37"/>
      <c r="T97" s="36">
        <f>SUM(T98:T103)</f>
        <v>3.75</v>
      </c>
      <c r="U97" s="36">
        <f>SUM(U98:U103)</f>
        <v>3.1500000000000004</v>
      </c>
      <c r="V97" s="37">
        <f>(U97-T97)/T97*100</f>
        <v>-15.99999999999999</v>
      </c>
      <c r="W97" s="36">
        <f t="shared" si="8"/>
        <v>501.161</v>
      </c>
      <c r="X97" s="36">
        <f t="shared" si="8"/>
        <v>457.019</v>
      </c>
      <c r="Y97" s="37">
        <f t="shared" si="9"/>
        <v>-8.807947944872007</v>
      </c>
    </row>
    <row r="98" spans="1:25" ht="12.75">
      <c r="A98" s="16" t="s">
        <v>94</v>
      </c>
      <c r="B98" s="2">
        <v>416.05</v>
      </c>
      <c r="C98" s="2">
        <v>414</v>
      </c>
      <c r="D98" s="9">
        <f t="shared" si="6"/>
        <v>-0.4927292392741285</v>
      </c>
      <c r="E98" s="2">
        <v>2</v>
      </c>
      <c r="F98" s="2"/>
      <c r="G98" s="9">
        <f>(F98-E98)/E98*100</f>
        <v>-100</v>
      </c>
      <c r="H98" s="2">
        <v>35</v>
      </c>
      <c r="I98" s="2"/>
      <c r="J98" s="9">
        <f>(I98-H98)/H98*100</f>
        <v>-100</v>
      </c>
      <c r="K98" s="5">
        <f t="shared" si="12"/>
        <v>453.05</v>
      </c>
      <c r="L98" s="5">
        <f t="shared" si="12"/>
        <v>414</v>
      </c>
      <c r="M98" s="9">
        <f t="shared" si="7"/>
        <v>-8.61935768678954</v>
      </c>
      <c r="N98" s="2"/>
      <c r="O98" s="2"/>
      <c r="P98" s="9"/>
      <c r="Q98" s="2"/>
      <c r="R98" s="6"/>
      <c r="S98" s="9"/>
      <c r="T98" s="2"/>
      <c r="U98" s="2"/>
      <c r="V98" s="9"/>
      <c r="W98" s="5">
        <f t="shared" si="8"/>
        <v>453.05</v>
      </c>
      <c r="X98" s="5">
        <f t="shared" si="8"/>
        <v>414</v>
      </c>
      <c r="Y98" s="9">
        <f t="shared" si="9"/>
        <v>-8.61935768678954</v>
      </c>
    </row>
    <row r="99" spans="1:25" ht="12.75">
      <c r="A99" s="16" t="s">
        <v>95</v>
      </c>
      <c r="B99" s="2">
        <v>0.782</v>
      </c>
      <c r="C99" s="6">
        <v>1.24</v>
      </c>
      <c r="D99" s="9">
        <f t="shared" si="6"/>
        <v>58.567774936061376</v>
      </c>
      <c r="E99" s="2"/>
      <c r="F99" s="2"/>
      <c r="G99" s="9"/>
      <c r="H99" s="2"/>
      <c r="I99" s="2"/>
      <c r="J99" s="9"/>
      <c r="K99" s="5">
        <f t="shared" si="12"/>
        <v>0.782</v>
      </c>
      <c r="L99" s="5">
        <f t="shared" si="12"/>
        <v>1.24</v>
      </c>
      <c r="M99" s="9">
        <f t="shared" si="7"/>
        <v>58.567774936061376</v>
      </c>
      <c r="N99" s="2"/>
      <c r="O99" s="2"/>
      <c r="P99" s="9"/>
      <c r="Q99" s="2"/>
      <c r="R99" s="6"/>
      <c r="S99" s="9"/>
      <c r="T99" s="2"/>
      <c r="U99" s="2"/>
      <c r="V99" s="9"/>
      <c r="W99" s="5">
        <f t="shared" si="8"/>
        <v>0.782</v>
      </c>
      <c r="X99" s="5">
        <f t="shared" si="8"/>
        <v>1.24</v>
      </c>
      <c r="Y99" s="9">
        <f t="shared" si="9"/>
        <v>58.567774936061376</v>
      </c>
    </row>
    <row r="100" spans="1:25" ht="12.75">
      <c r="A100" s="16" t="s">
        <v>96</v>
      </c>
      <c r="B100" s="2">
        <v>18.473</v>
      </c>
      <c r="C100" s="2">
        <v>13.74</v>
      </c>
      <c r="D100" s="9">
        <f t="shared" si="6"/>
        <v>-25.621176852703943</v>
      </c>
      <c r="E100" s="2"/>
      <c r="F100" s="2"/>
      <c r="G100" s="9"/>
      <c r="H100" s="2"/>
      <c r="I100" s="2"/>
      <c r="J100" s="9"/>
      <c r="K100" s="5">
        <f t="shared" si="12"/>
        <v>18.473</v>
      </c>
      <c r="L100" s="5">
        <f t="shared" si="12"/>
        <v>13.74</v>
      </c>
      <c r="M100" s="9">
        <f t="shared" si="7"/>
        <v>-25.621176852703943</v>
      </c>
      <c r="N100" s="2"/>
      <c r="O100" s="2"/>
      <c r="P100" s="9"/>
      <c r="Q100" s="2"/>
      <c r="R100" s="6"/>
      <c r="S100" s="9"/>
      <c r="T100" s="2">
        <v>0.7</v>
      </c>
      <c r="U100" s="2">
        <v>0.7</v>
      </c>
      <c r="V100" s="9">
        <f>(U100-T100)/T100*100</f>
        <v>0</v>
      </c>
      <c r="W100" s="5">
        <f t="shared" si="8"/>
        <v>19.173</v>
      </c>
      <c r="X100" s="5">
        <f t="shared" si="8"/>
        <v>14.44</v>
      </c>
      <c r="Y100" s="9">
        <f t="shared" si="9"/>
        <v>-24.68575601105721</v>
      </c>
    </row>
    <row r="101" spans="1:25" ht="12.75">
      <c r="A101" s="16" t="s">
        <v>97</v>
      </c>
      <c r="B101" s="2">
        <v>0.23</v>
      </c>
      <c r="C101" s="6">
        <v>0.455</v>
      </c>
      <c r="D101" s="9">
        <f t="shared" si="6"/>
        <v>97.82608695652173</v>
      </c>
      <c r="E101" s="2"/>
      <c r="F101" s="2"/>
      <c r="G101" s="9"/>
      <c r="H101" s="2"/>
      <c r="I101" s="2"/>
      <c r="J101" s="9"/>
      <c r="K101" s="5">
        <f t="shared" si="12"/>
        <v>0.23</v>
      </c>
      <c r="L101" s="5">
        <f t="shared" si="12"/>
        <v>0.455</v>
      </c>
      <c r="M101" s="9">
        <f t="shared" si="7"/>
        <v>97.82608695652173</v>
      </c>
      <c r="N101" s="2"/>
      <c r="O101" s="2"/>
      <c r="P101" s="9"/>
      <c r="Q101" s="2"/>
      <c r="R101" s="6"/>
      <c r="S101" s="9"/>
      <c r="T101" s="2">
        <v>3.05</v>
      </c>
      <c r="U101" s="2">
        <v>2.45</v>
      </c>
      <c r="V101" s="9">
        <f>(U101-T101)/T101*100</f>
        <v>-19.672131147540973</v>
      </c>
      <c r="W101" s="5">
        <f t="shared" si="8"/>
        <v>3.28</v>
      </c>
      <c r="X101" s="5">
        <f t="shared" si="8"/>
        <v>2.9050000000000002</v>
      </c>
      <c r="Y101" s="9">
        <f t="shared" si="9"/>
        <v>-11.432926829268279</v>
      </c>
    </row>
    <row r="102" spans="1:25" ht="12.75">
      <c r="A102" s="16" t="s">
        <v>98</v>
      </c>
      <c r="B102" s="2">
        <v>7.346</v>
      </c>
      <c r="C102" s="6">
        <v>7.631</v>
      </c>
      <c r="D102" s="9">
        <f t="shared" si="6"/>
        <v>3.8796624013068355</v>
      </c>
      <c r="E102" s="2"/>
      <c r="F102" s="2"/>
      <c r="G102" s="9"/>
      <c r="H102" s="2"/>
      <c r="I102" s="2"/>
      <c r="J102" s="9"/>
      <c r="K102" s="5">
        <f t="shared" si="12"/>
        <v>7.346</v>
      </c>
      <c r="L102" s="5">
        <f t="shared" si="12"/>
        <v>7.631</v>
      </c>
      <c r="M102" s="9">
        <f t="shared" si="7"/>
        <v>3.8796624013068355</v>
      </c>
      <c r="N102" s="2"/>
      <c r="O102" s="2"/>
      <c r="P102" s="9"/>
      <c r="Q102" s="2"/>
      <c r="R102" s="6"/>
      <c r="S102" s="9"/>
      <c r="T102" s="2"/>
      <c r="U102" s="2"/>
      <c r="V102" s="9"/>
      <c r="W102" s="5">
        <f t="shared" si="8"/>
        <v>7.346</v>
      </c>
      <c r="X102" s="5">
        <f t="shared" si="8"/>
        <v>7.631</v>
      </c>
      <c r="Y102" s="9">
        <f t="shared" si="9"/>
        <v>3.8796624013068355</v>
      </c>
    </row>
    <row r="103" spans="1:25" ht="12.75">
      <c r="A103" s="16" t="s">
        <v>99</v>
      </c>
      <c r="B103" s="2">
        <v>7.53</v>
      </c>
      <c r="C103" s="6">
        <v>6.803</v>
      </c>
      <c r="D103" s="9">
        <f t="shared" si="6"/>
        <v>-9.65471447543161</v>
      </c>
      <c r="E103" s="2"/>
      <c r="F103" s="2"/>
      <c r="G103" s="9"/>
      <c r="H103" s="2"/>
      <c r="I103" s="2"/>
      <c r="J103" s="9"/>
      <c r="K103" s="5">
        <f t="shared" si="12"/>
        <v>7.53</v>
      </c>
      <c r="L103" s="5">
        <f t="shared" si="12"/>
        <v>6.803</v>
      </c>
      <c r="M103" s="9">
        <f t="shared" si="7"/>
        <v>-9.65471447543161</v>
      </c>
      <c r="N103" s="2">
        <v>10</v>
      </c>
      <c r="O103" s="2">
        <v>10</v>
      </c>
      <c r="P103" s="9">
        <f>(O103-N103)/N103*100</f>
        <v>0</v>
      </c>
      <c r="Q103" s="2"/>
      <c r="R103" s="6"/>
      <c r="S103" s="9"/>
      <c r="T103" s="2"/>
      <c r="U103" s="2"/>
      <c r="V103" s="9"/>
      <c r="W103" s="5">
        <f t="shared" si="8"/>
        <v>17.53</v>
      </c>
      <c r="X103" s="5">
        <f t="shared" si="8"/>
        <v>16.803</v>
      </c>
      <c r="Y103" s="9">
        <f t="shared" si="9"/>
        <v>-4.147176269252712</v>
      </c>
    </row>
    <row r="104" spans="1:25" s="21" customFormat="1" ht="12.75">
      <c r="A104" s="22" t="s">
        <v>100</v>
      </c>
      <c r="B104" s="36">
        <f>SUM(B105:B107)</f>
        <v>21.344</v>
      </c>
      <c r="C104" s="36">
        <f>SUM(C105:C107)</f>
        <v>19.868000000000002</v>
      </c>
      <c r="D104" s="37">
        <f t="shared" si="6"/>
        <v>-6.915292353823084</v>
      </c>
      <c r="E104" s="36">
        <f>SUM(E105:E107)</f>
        <v>0</v>
      </c>
      <c r="F104" s="36">
        <f>SUM(F105:F107)</f>
        <v>0</v>
      </c>
      <c r="G104" s="37"/>
      <c r="H104" s="36">
        <f>SUM(H105:H107)</f>
        <v>0</v>
      </c>
      <c r="I104" s="36">
        <f>SUM(I105:I107)</f>
        <v>0</v>
      </c>
      <c r="J104" s="37"/>
      <c r="K104" s="38">
        <f t="shared" si="12"/>
        <v>21.344</v>
      </c>
      <c r="L104" s="38">
        <f t="shared" si="12"/>
        <v>19.868000000000002</v>
      </c>
      <c r="M104" s="37">
        <f t="shared" si="7"/>
        <v>-6.915292353823084</v>
      </c>
      <c r="N104" s="36">
        <f>SUM(N105:N107)</f>
        <v>0</v>
      </c>
      <c r="O104" s="36">
        <f>SUM(O105:O107)</f>
        <v>0</v>
      </c>
      <c r="P104" s="37"/>
      <c r="Q104" s="36">
        <f>SUM(Q105:Q107)</f>
        <v>0</v>
      </c>
      <c r="R104" s="38">
        <f>SUM(R105:R107)</f>
        <v>0</v>
      </c>
      <c r="S104" s="37"/>
      <c r="T104" s="36">
        <f>SUM(T105:T107)</f>
        <v>0</v>
      </c>
      <c r="U104" s="36">
        <f>SUM(U105:U107)</f>
        <v>0</v>
      </c>
      <c r="V104" s="37"/>
      <c r="W104" s="36">
        <f t="shared" si="8"/>
        <v>21.344</v>
      </c>
      <c r="X104" s="36">
        <f t="shared" si="8"/>
        <v>19.868000000000002</v>
      </c>
      <c r="Y104" s="37">
        <f t="shared" si="9"/>
        <v>-6.915292353823084</v>
      </c>
    </row>
    <row r="105" spans="1:25" ht="12.75">
      <c r="A105" s="16" t="s">
        <v>101</v>
      </c>
      <c r="B105" s="2">
        <v>10.75</v>
      </c>
      <c r="C105" s="2">
        <v>7.88</v>
      </c>
      <c r="D105" s="9">
        <f t="shared" si="6"/>
        <v>-26.69767441860465</v>
      </c>
      <c r="E105" s="2"/>
      <c r="F105" s="2"/>
      <c r="G105" s="9"/>
      <c r="H105" s="2"/>
      <c r="I105" s="2"/>
      <c r="J105" s="9"/>
      <c r="K105" s="5">
        <f t="shared" si="12"/>
        <v>10.75</v>
      </c>
      <c r="L105" s="5">
        <f t="shared" si="12"/>
        <v>7.88</v>
      </c>
      <c r="M105" s="9">
        <f t="shared" si="7"/>
        <v>-26.69767441860465</v>
      </c>
      <c r="N105" s="2"/>
      <c r="O105" s="2"/>
      <c r="P105" s="9"/>
      <c r="Q105" s="2"/>
      <c r="R105" s="6"/>
      <c r="S105" s="9"/>
      <c r="T105" s="2"/>
      <c r="U105" s="2"/>
      <c r="V105" s="9"/>
      <c r="W105" s="5">
        <f t="shared" si="8"/>
        <v>10.75</v>
      </c>
      <c r="X105" s="5">
        <f t="shared" si="8"/>
        <v>7.88</v>
      </c>
      <c r="Y105" s="9">
        <f t="shared" si="9"/>
        <v>-26.69767441860465</v>
      </c>
    </row>
    <row r="106" spans="1:25" ht="12.75">
      <c r="A106" s="16" t="s">
        <v>102</v>
      </c>
      <c r="B106" s="2">
        <v>0.05</v>
      </c>
      <c r="C106" s="6">
        <v>0.065</v>
      </c>
      <c r="D106" s="9">
        <f t="shared" si="6"/>
        <v>30</v>
      </c>
      <c r="E106" s="2"/>
      <c r="F106" s="2"/>
      <c r="G106" s="9"/>
      <c r="H106" s="2"/>
      <c r="I106" s="2"/>
      <c r="J106" s="9"/>
      <c r="K106" s="5">
        <f aca="true" t="shared" si="13" ref="K106:L113">SUM(B106+E106+H106)</f>
        <v>0.05</v>
      </c>
      <c r="L106" s="5">
        <f t="shared" si="13"/>
        <v>0.065</v>
      </c>
      <c r="M106" s="9">
        <f t="shared" si="7"/>
        <v>30</v>
      </c>
      <c r="N106" s="2"/>
      <c r="O106" s="2"/>
      <c r="P106" s="9"/>
      <c r="Q106" s="2"/>
      <c r="R106" s="6"/>
      <c r="S106" s="9"/>
      <c r="T106" s="2"/>
      <c r="U106" s="2"/>
      <c r="V106" s="9"/>
      <c r="W106" s="5">
        <f t="shared" si="8"/>
        <v>0.05</v>
      </c>
      <c r="X106" s="5">
        <f t="shared" si="8"/>
        <v>0.065</v>
      </c>
      <c r="Y106" s="9">
        <f t="shared" si="9"/>
        <v>30</v>
      </c>
    </row>
    <row r="107" spans="1:25" ht="12.75">
      <c r="A107" s="16" t="s">
        <v>103</v>
      </c>
      <c r="B107" s="2">
        <v>10.544</v>
      </c>
      <c r="C107" s="6">
        <v>11.923</v>
      </c>
      <c r="D107" s="9">
        <f t="shared" si="6"/>
        <v>13.078528072837628</v>
      </c>
      <c r="E107" s="2"/>
      <c r="F107" s="2"/>
      <c r="G107" s="9"/>
      <c r="H107" s="2"/>
      <c r="I107" s="2"/>
      <c r="J107" s="9"/>
      <c r="K107" s="5">
        <f t="shared" si="13"/>
        <v>10.544</v>
      </c>
      <c r="L107" s="5">
        <f t="shared" si="13"/>
        <v>11.923</v>
      </c>
      <c r="M107" s="9">
        <f t="shared" si="7"/>
        <v>13.078528072837628</v>
      </c>
      <c r="N107" s="2"/>
      <c r="O107" s="2"/>
      <c r="P107" s="9"/>
      <c r="Q107" s="2"/>
      <c r="R107" s="6"/>
      <c r="S107" s="9"/>
      <c r="T107" s="2"/>
      <c r="U107" s="2"/>
      <c r="V107" s="9"/>
      <c r="W107" s="5">
        <f t="shared" si="8"/>
        <v>10.544</v>
      </c>
      <c r="X107" s="5">
        <f t="shared" si="8"/>
        <v>11.923</v>
      </c>
      <c r="Y107" s="9">
        <f t="shared" si="9"/>
        <v>13.078528072837628</v>
      </c>
    </row>
    <row r="108" spans="1:25" s="21" customFormat="1" ht="12.75">
      <c r="A108" s="22" t="s">
        <v>104</v>
      </c>
      <c r="B108" s="36">
        <f>SUM(B109:B112)</f>
        <v>164.08</v>
      </c>
      <c r="C108" s="36">
        <f>SUM(C109:C112)</f>
        <v>183.62</v>
      </c>
      <c r="D108" s="37">
        <f t="shared" si="6"/>
        <v>11.908824963432465</v>
      </c>
      <c r="E108" s="36">
        <f>SUM(E109:E112)</f>
        <v>0</v>
      </c>
      <c r="F108" s="36">
        <f>SUM(F109:F112)</f>
        <v>14.2</v>
      </c>
      <c r="G108" s="37"/>
      <c r="H108" s="36">
        <f>SUM(H109:H112)</f>
        <v>0</v>
      </c>
      <c r="I108" s="36">
        <f>SUM(I109:I112)</f>
        <v>0</v>
      </c>
      <c r="J108" s="37"/>
      <c r="K108" s="36">
        <f t="shared" si="13"/>
        <v>164.08</v>
      </c>
      <c r="L108" s="36">
        <f t="shared" si="13"/>
        <v>197.82</v>
      </c>
      <c r="M108" s="37">
        <f t="shared" si="7"/>
        <v>20.5631399317406</v>
      </c>
      <c r="N108" s="36">
        <f>SUM(N109:N112)</f>
        <v>21.005000000000003</v>
      </c>
      <c r="O108" s="36">
        <f>SUM(O109:O112)</f>
        <v>19.661</v>
      </c>
      <c r="P108" s="37">
        <f>(O108-N108)/N108*100</f>
        <v>-6.398476553201624</v>
      </c>
      <c r="Q108" s="36">
        <f>SUM(Q109:Q112)</f>
        <v>0</v>
      </c>
      <c r="R108" s="38">
        <f>SUM(R109:R112)</f>
        <v>0</v>
      </c>
      <c r="S108" s="37"/>
      <c r="T108" s="36">
        <f>SUM(T109:T112)</f>
        <v>7.7</v>
      </c>
      <c r="U108" s="36">
        <f>SUM(U109:U112)</f>
        <v>7.7</v>
      </c>
      <c r="V108" s="37">
        <f>(U108-T108)/T108*100</f>
        <v>0</v>
      </c>
      <c r="W108" s="36">
        <f t="shared" si="8"/>
        <v>192.78500000000003</v>
      </c>
      <c r="X108" s="36">
        <f t="shared" si="8"/>
        <v>225.18099999999998</v>
      </c>
      <c r="Y108" s="37">
        <f t="shared" si="9"/>
        <v>16.80421194595013</v>
      </c>
    </row>
    <row r="109" spans="1:25" ht="12.75">
      <c r="A109" s="16" t="s">
        <v>105</v>
      </c>
      <c r="B109" s="2">
        <v>136.06</v>
      </c>
      <c r="C109" s="2">
        <v>170.27</v>
      </c>
      <c r="D109" s="9">
        <f t="shared" si="6"/>
        <v>25.143319123915926</v>
      </c>
      <c r="E109" s="2"/>
      <c r="F109" s="2">
        <v>14.2</v>
      </c>
      <c r="G109" s="9"/>
      <c r="H109" s="2"/>
      <c r="I109" s="2"/>
      <c r="J109" s="9"/>
      <c r="K109" s="5">
        <f t="shared" si="13"/>
        <v>136.06</v>
      </c>
      <c r="L109" s="5">
        <f t="shared" si="13"/>
        <v>184.47</v>
      </c>
      <c r="M109" s="9">
        <f t="shared" si="7"/>
        <v>35.57989122445979</v>
      </c>
      <c r="N109" s="2">
        <v>17.73</v>
      </c>
      <c r="O109" s="2">
        <v>18.08</v>
      </c>
      <c r="P109" s="9">
        <f>(O109-N109)/N109*100</f>
        <v>1.9740552735476473</v>
      </c>
      <c r="Q109" s="2"/>
      <c r="R109" s="6"/>
      <c r="S109" s="9"/>
      <c r="T109" s="2">
        <v>7.7</v>
      </c>
      <c r="U109" s="2">
        <v>7.7</v>
      </c>
      <c r="V109" s="9">
        <f>(U109-T109)/T109*100</f>
        <v>0</v>
      </c>
      <c r="W109" s="5">
        <f t="shared" si="8"/>
        <v>161.49</v>
      </c>
      <c r="X109" s="5">
        <f t="shared" si="8"/>
        <v>210.25</v>
      </c>
      <c r="Y109" s="9">
        <f t="shared" si="9"/>
        <v>30.19382005077713</v>
      </c>
    </row>
    <row r="110" spans="1:25" ht="12.75">
      <c r="A110" s="16" t="s">
        <v>106</v>
      </c>
      <c r="B110" s="2">
        <v>11.9</v>
      </c>
      <c r="C110" s="2">
        <v>11.7</v>
      </c>
      <c r="D110" s="9">
        <f t="shared" si="6"/>
        <v>-1.680672268907572</v>
      </c>
      <c r="E110" s="2"/>
      <c r="F110" s="2"/>
      <c r="G110" s="9"/>
      <c r="H110" s="2"/>
      <c r="I110" s="2"/>
      <c r="J110" s="9"/>
      <c r="K110" s="5">
        <f t="shared" si="13"/>
        <v>11.9</v>
      </c>
      <c r="L110" s="5">
        <f t="shared" si="13"/>
        <v>11.7</v>
      </c>
      <c r="M110" s="9">
        <f t="shared" si="7"/>
        <v>-1.680672268907572</v>
      </c>
      <c r="N110" s="2">
        <v>0.01</v>
      </c>
      <c r="O110" s="6">
        <v>0.001</v>
      </c>
      <c r="P110" s="9">
        <f>(O110-N110)/N110*100</f>
        <v>-90.00000000000001</v>
      </c>
      <c r="Q110" s="2"/>
      <c r="R110" s="6"/>
      <c r="S110" s="9"/>
      <c r="T110" s="2"/>
      <c r="U110" s="2"/>
      <c r="V110" s="9"/>
      <c r="W110" s="5">
        <f t="shared" si="8"/>
        <v>11.91</v>
      </c>
      <c r="X110" s="5">
        <f t="shared" si="8"/>
        <v>11.700999999999999</v>
      </c>
      <c r="Y110" s="9">
        <f t="shared" si="9"/>
        <v>-1.7548278757346885</v>
      </c>
    </row>
    <row r="111" spans="1:25" ht="12.75">
      <c r="A111" s="16" t="s">
        <v>107</v>
      </c>
      <c r="B111" s="2">
        <v>14.77</v>
      </c>
      <c r="C111" s="2">
        <v>0.35</v>
      </c>
      <c r="D111" s="9">
        <f t="shared" si="6"/>
        <v>-97.6303317535545</v>
      </c>
      <c r="E111" s="2"/>
      <c r="F111" s="2"/>
      <c r="G111" s="9"/>
      <c r="H111" s="2"/>
      <c r="I111" s="2"/>
      <c r="J111" s="9"/>
      <c r="K111" s="5">
        <f t="shared" si="13"/>
        <v>14.77</v>
      </c>
      <c r="L111" s="5">
        <f t="shared" si="13"/>
        <v>0.35</v>
      </c>
      <c r="M111" s="9">
        <f t="shared" si="7"/>
        <v>-97.6303317535545</v>
      </c>
      <c r="N111" s="2">
        <v>3.265</v>
      </c>
      <c r="O111" s="2">
        <v>1.58</v>
      </c>
      <c r="P111" s="9">
        <f>(O111-N111)/N111*100</f>
        <v>-51.60796324655437</v>
      </c>
      <c r="Q111" s="2"/>
      <c r="R111" s="6"/>
      <c r="S111" s="9"/>
      <c r="T111" s="2"/>
      <c r="U111" s="2"/>
      <c r="V111" s="9"/>
      <c r="W111" s="5">
        <f t="shared" si="8"/>
        <v>18.035</v>
      </c>
      <c r="X111" s="5">
        <f t="shared" si="8"/>
        <v>1.9300000000000002</v>
      </c>
      <c r="Y111" s="9">
        <f t="shared" si="9"/>
        <v>-89.29858608261713</v>
      </c>
    </row>
    <row r="112" spans="1:25" ht="12.75">
      <c r="A112" s="16" t="s">
        <v>108</v>
      </c>
      <c r="B112" s="2">
        <v>1.35</v>
      </c>
      <c r="C112" s="2">
        <v>1.3</v>
      </c>
      <c r="D112" s="9">
        <f t="shared" si="6"/>
        <v>-3.703703703703707</v>
      </c>
      <c r="E112" s="2"/>
      <c r="F112" s="2"/>
      <c r="G112" s="9"/>
      <c r="H112" s="2"/>
      <c r="I112" s="2"/>
      <c r="J112" s="9"/>
      <c r="K112" s="5">
        <f t="shared" si="13"/>
        <v>1.35</v>
      </c>
      <c r="L112" s="5">
        <f t="shared" si="13"/>
        <v>1.3</v>
      </c>
      <c r="M112" s="9">
        <f t="shared" si="7"/>
        <v>-3.703703703703707</v>
      </c>
      <c r="N112" s="2"/>
      <c r="O112" s="2"/>
      <c r="P112" s="9"/>
      <c r="Q112" s="2"/>
      <c r="R112" s="6"/>
      <c r="S112" s="9"/>
      <c r="T112" s="2"/>
      <c r="U112" s="2"/>
      <c r="V112" s="9"/>
      <c r="W112" s="5">
        <f t="shared" si="8"/>
        <v>1.35</v>
      </c>
      <c r="X112" s="5">
        <f t="shared" si="8"/>
        <v>1.3</v>
      </c>
      <c r="Y112" s="9">
        <f t="shared" si="9"/>
        <v>-3.703703703703707</v>
      </c>
    </row>
    <row r="113" spans="1:25" s="21" customFormat="1" ht="12.75">
      <c r="A113" s="22" t="s">
        <v>109</v>
      </c>
      <c r="B113" s="5">
        <v>0.12</v>
      </c>
      <c r="C113" s="5">
        <v>0.12</v>
      </c>
      <c r="D113" s="9">
        <f t="shared" si="6"/>
        <v>0</v>
      </c>
      <c r="E113" s="5"/>
      <c r="F113" s="5"/>
      <c r="G113" s="9"/>
      <c r="H113" s="5"/>
      <c r="I113" s="5"/>
      <c r="J113" s="9"/>
      <c r="K113" s="5">
        <f t="shared" si="13"/>
        <v>0.12</v>
      </c>
      <c r="L113" s="5">
        <f t="shared" si="13"/>
        <v>0.12</v>
      </c>
      <c r="M113" s="9">
        <f t="shared" si="7"/>
        <v>0</v>
      </c>
      <c r="N113" s="5"/>
      <c r="O113" s="5"/>
      <c r="P113" s="9"/>
      <c r="Q113" s="5"/>
      <c r="R113" s="31"/>
      <c r="S113" s="9"/>
      <c r="T113" s="5"/>
      <c r="U113" s="5"/>
      <c r="V113" s="9"/>
      <c r="W113" s="5">
        <f t="shared" si="8"/>
        <v>0.12</v>
      </c>
      <c r="X113" s="5">
        <f t="shared" si="8"/>
        <v>0.12</v>
      </c>
      <c r="Y113" s="9">
        <f t="shared" si="9"/>
        <v>0</v>
      </c>
    </row>
    <row r="114" spans="1:25" s="21" customFormat="1" ht="12.75">
      <c r="A114" s="22" t="s">
        <v>110</v>
      </c>
      <c r="B114" s="5">
        <v>2.35</v>
      </c>
      <c r="C114" s="5">
        <v>1.75</v>
      </c>
      <c r="D114" s="9">
        <f t="shared" si="6"/>
        <v>-25.531914893617024</v>
      </c>
      <c r="E114" s="5"/>
      <c r="F114" s="5"/>
      <c r="G114" s="9"/>
      <c r="H114" s="5"/>
      <c r="I114" s="5"/>
      <c r="J114" s="9"/>
      <c r="K114" s="31">
        <f>SUM(B115+E114+H114)</f>
        <v>12.295000000000002</v>
      </c>
      <c r="L114" s="31">
        <f>SUM(C115+F114+I114)</f>
        <v>9.599</v>
      </c>
      <c r="M114" s="9">
        <f t="shared" si="7"/>
        <v>-21.927612850752347</v>
      </c>
      <c r="N114" s="5"/>
      <c r="O114" s="5"/>
      <c r="P114" s="9"/>
      <c r="Q114" s="5"/>
      <c r="R114" s="31"/>
      <c r="S114" s="9"/>
      <c r="T114" s="5"/>
      <c r="U114" s="5"/>
      <c r="V114" s="9"/>
      <c r="W114" s="5">
        <f t="shared" si="8"/>
        <v>12.295000000000002</v>
      </c>
      <c r="X114" s="5">
        <f t="shared" si="8"/>
        <v>9.599</v>
      </c>
      <c r="Y114" s="9">
        <f t="shared" si="9"/>
        <v>-21.927612850752347</v>
      </c>
    </row>
    <row r="115" spans="1:25" s="21" customFormat="1" ht="12.75">
      <c r="A115" s="22" t="s">
        <v>111</v>
      </c>
      <c r="B115" s="36">
        <f>SUM(B116:B118)</f>
        <v>12.295000000000002</v>
      </c>
      <c r="C115" s="36">
        <f>SUM(C116:C118)</f>
        <v>9.599</v>
      </c>
      <c r="D115" s="37">
        <f t="shared" si="6"/>
        <v>-21.927612850752347</v>
      </c>
      <c r="E115" s="36">
        <v>0.23</v>
      </c>
      <c r="F115" s="36">
        <f>SUM(F116:F118)</f>
        <v>0.23</v>
      </c>
      <c r="G115" s="37">
        <f>(F115-E115)/E115*100</f>
        <v>0</v>
      </c>
      <c r="H115" s="36">
        <f>SUM(H116:H118)</f>
        <v>0</v>
      </c>
      <c r="I115" s="36">
        <f>SUM(I116:I118)</f>
        <v>0</v>
      </c>
      <c r="J115" s="37"/>
      <c r="K115" s="36">
        <f>SUM(K116:K118)</f>
        <v>12.525000000000002</v>
      </c>
      <c r="L115" s="36">
        <f>SUM(L116:L118)</f>
        <v>9.829</v>
      </c>
      <c r="M115" s="37">
        <f t="shared" si="7"/>
        <v>-21.524950099800407</v>
      </c>
      <c r="N115" s="36">
        <f>SUM(N116:N118)</f>
        <v>2.5060000000000002</v>
      </c>
      <c r="O115" s="36">
        <f>SUM(O116:O118)</f>
        <v>2.18</v>
      </c>
      <c r="P115" s="37">
        <f>(O115-N115)/N115*100</f>
        <v>-13.008778930566642</v>
      </c>
      <c r="Q115" s="36">
        <v>0.045</v>
      </c>
      <c r="R115" s="38">
        <f>SUM(R116:R118)</f>
        <v>0.053</v>
      </c>
      <c r="S115" s="37">
        <f>(R115-Q115)/Q115*100</f>
        <v>17.77777777777778</v>
      </c>
      <c r="T115" s="36">
        <f>SUM(T116:T118)</f>
        <v>0</v>
      </c>
      <c r="U115" s="36">
        <f>SUM(U116:U118)</f>
        <v>0</v>
      </c>
      <c r="V115" s="37"/>
      <c r="W115" s="36">
        <f t="shared" si="8"/>
        <v>15.076000000000002</v>
      </c>
      <c r="X115" s="36">
        <f t="shared" si="8"/>
        <v>12.062000000000001</v>
      </c>
      <c r="Y115" s="37">
        <f t="shared" si="9"/>
        <v>-19.99204032899974</v>
      </c>
    </row>
    <row r="116" spans="1:25" ht="12.75">
      <c r="A116" s="16" t="s">
        <v>112</v>
      </c>
      <c r="B116" s="2">
        <v>3.278</v>
      </c>
      <c r="C116" s="2">
        <v>2.678</v>
      </c>
      <c r="D116" s="9">
        <f t="shared" si="6"/>
        <v>-18.303843807199517</v>
      </c>
      <c r="E116" s="2"/>
      <c r="F116" s="2"/>
      <c r="G116" s="9"/>
      <c r="H116" s="2"/>
      <c r="I116" s="2"/>
      <c r="J116" s="9"/>
      <c r="K116" s="5">
        <f aca="true" t="shared" si="14" ref="K116:L118">SUM(B116+E116+H116)</f>
        <v>3.278</v>
      </c>
      <c r="L116" s="5">
        <f t="shared" si="14"/>
        <v>2.678</v>
      </c>
      <c r="M116" s="9">
        <f t="shared" si="7"/>
        <v>-18.303843807199517</v>
      </c>
      <c r="N116" s="2">
        <v>0.015</v>
      </c>
      <c r="O116" s="2">
        <v>0.18</v>
      </c>
      <c r="P116" s="9">
        <f>(O116-N116)/N116*100</f>
        <v>1099.9999999999998</v>
      </c>
      <c r="Q116" s="2"/>
      <c r="R116" s="6"/>
      <c r="S116" s="9"/>
      <c r="T116" s="2"/>
      <c r="U116" s="2"/>
      <c r="V116" s="9"/>
      <c r="W116" s="5">
        <f t="shared" si="8"/>
        <v>3.293</v>
      </c>
      <c r="X116" s="5">
        <f t="shared" si="8"/>
        <v>2.858</v>
      </c>
      <c r="Y116" s="9">
        <f t="shared" si="9"/>
        <v>-13.209839052535683</v>
      </c>
    </row>
    <row r="117" spans="1:25" ht="12.75">
      <c r="A117" s="16" t="s">
        <v>113</v>
      </c>
      <c r="B117" s="2">
        <v>0.137</v>
      </c>
      <c r="C117" s="6">
        <v>0.163</v>
      </c>
      <c r="D117" s="9">
        <f t="shared" si="6"/>
        <v>18.97810218978102</v>
      </c>
      <c r="E117" s="2"/>
      <c r="F117" s="2"/>
      <c r="G117" s="9"/>
      <c r="H117" s="2"/>
      <c r="I117" s="2"/>
      <c r="J117" s="9"/>
      <c r="K117" s="5">
        <f t="shared" si="14"/>
        <v>0.137</v>
      </c>
      <c r="L117" s="5">
        <f t="shared" si="14"/>
        <v>0.163</v>
      </c>
      <c r="M117" s="9">
        <f t="shared" si="7"/>
        <v>18.97810218978102</v>
      </c>
      <c r="N117" s="2"/>
      <c r="O117" s="2"/>
      <c r="P117" s="9"/>
      <c r="Q117" s="2"/>
      <c r="R117" s="6"/>
      <c r="S117" s="9"/>
      <c r="T117" s="2"/>
      <c r="U117" s="2"/>
      <c r="V117" s="9"/>
      <c r="W117" s="5">
        <f t="shared" si="8"/>
        <v>0.137</v>
      </c>
      <c r="X117" s="5">
        <f t="shared" si="8"/>
        <v>0.163</v>
      </c>
      <c r="Y117" s="9">
        <f t="shared" si="9"/>
        <v>18.97810218978102</v>
      </c>
    </row>
    <row r="118" spans="1:25" ht="12.75">
      <c r="A118" s="16" t="s">
        <v>114</v>
      </c>
      <c r="B118" s="4">
        <v>8.88</v>
      </c>
      <c r="C118" s="7">
        <v>6.758</v>
      </c>
      <c r="D118" s="28">
        <f t="shared" si="6"/>
        <v>-23.8963963963964</v>
      </c>
      <c r="E118" s="4">
        <v>0.23</v>
      </c>
      <c r="F118" s="3">
        <v>0.23</v>
      </c>
      <c r="G118" s="28">
        <f>(F118-E118)/E118*100</f>
        <v>0</v>
      </c>
      <c r="H118" s="4"/>
      <c r="I118" s="3"/>
      <c r="J118" s="28"/>
      <c r="K118" s="29">
        <f t="shared" si="14"/>
        <v>9.110000000000001</v>
      </c>
      <c r="L118" s="29">
        <f t="shared" si="14"/>
        <v>6.988</v>
      </c>
      <c r="M118" s="28">
        <f t="shared" si="7"/>
        <v>-23.29308452250275</v>
      </c>
      <c r="N118" s="4">
        <v>2.491</v>
      </c>
      <c r="O118" s="3">
        <v>2</v>
      </c>
      <c r="P118" s="28">
        <f>(O118-N118)/N118*100</f>
        <v>-19.710959454034526</v>
      </c>
      <c r="Q118" s="4">
        <v>0.045</v>
      </c>
      <c r="R118" s="7">
        <v>0.053</v>
      </c>
      <c r="S118" s="28">
        <f>(R118-Q118)/Q118*100</f>
        <v>17.77777777777778</v>
      </c>
      <c r="T118" s="4"/>
      <c r="U118" s="3"/>
      <c r="V118" s="28"/>
      <c r="W118" s="29">
        <f t="shared" si="8"/>
        <v>11.646</v>
      </c>
      <c r="X118" s="30">
        <f t="shared" si="8"/>
        <v>9.041</v>
      </c>
      <c r="Y118" s="28">
        <f t="shared" si="9"/>
        <v>-22.368195088442384</v>
      </c>
    </row>
    <row r="119" ht="12.75">
      <c r="B119" s="1"/>
    </row>
    <row r="120" spans="2:25" ht="12.75">
      <c r="B120" s="27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5"/>
      <c r="P120" s="25"/>
      <c r="Q120" s="24"/>
      <c r="R120" s="32"/>
      <c r="S120" s="24"/>
      <c r="T120" s="24"/>
      <c r="U120" s="24"/>
      <c r="V120" s="24"/>
      <c r="W120" s="24"/>
      <c r="X120" s="25"/>
      <c r="Y120" s="25"/>
    </row>
    <row r="121" spans="2:23" ht="12.75">
      <c r="B121" s="27"/>
      <c r="C121" s="24"/>
      <c r="D121" s="24"/>
      <c r="E121" s="24"/>
      <c r="F121" s="24"/>
      <c r="G121" s="24"/>
      <c r="Q121" s="109"/>
      <c r="R121" s="109"/>
      <c r="S121" s="109"/>
      <c r="T121" s="109"/>
      <c r="U121" s="109"/>
      <c r="V121" s="109"/>
      <c r="W121" s="109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  <row r="407" ht="12.75">
      <c r="B407" s="1"/>
    </row>
    <row r="408" ht="12.75">
      <c r="B408" s="1"/>
    </row>
    <row r="409" ht="12.75">
      <c r="B409" s="1"/>
    </row>
    <row r="410" ht="12.75">
      <c r="B410" s="1"/>
    </row>
    <row r="411" ht="12.75">
      <c r="B411" s="1"/>
    </row>
    <row r="412" ht="12.75">
      <c r="B412" s="1"/>
    </row>
    <row r="413" ht="12.75">
      <c r="B413" s="1"/>
    </row>
    <row r="414" ht="12.75">
      <c r="B414" s="1"/>
    </row>
    <row r="415" ht="12.75">
      <c r="B415" s="1"/>
    </row>
    <row r="416" ht="12.75">
      <c r="B416" s="1"/>
    </row>
    <row r="417" ht="12.75">
      <c r="B417" s="1"/>
    </row>
    <row r="418" ht="12.75">
      <c r="B418" s="1"/>
    </row>
    <row r="419" ht="12.75">
      <c r="B419" s="1"/>
    </row>
    <row r="420" ht="12.75">
      <c r="B420" s="1"/>
    </row>
    <row r="421" ht="12.75">
      <c r="B421" s="1"/>
    </row>
    <row r="422" ht="12.75">
      <c r="B422" s="1"/>
    </row>
    <row r="423" ht="12.75">
      <c r="B423" s="1"/>
    </row>
    <row r="424" ht="12.75">
      <c r="B424" s="1"/>
    </row>
    <row r="425" ht="12.75">
      <c r="B425" s="1"/>
    </row>
    <row r="426" ht="12.75">
      <c r="B426" s="1"/>
    </row>
    <row r="427" ht="12.75">
      <c r="B427" s="1"/>
    </row>
    <row r="428" ht="12.75">
      <c r="B428" s="1"/>
    </row>
    <row r="429" ht="12.75">
      <c r="B429" s="1"/>
    </row>
    <row r="430" ht="12.75">
      <c r="B430" s="1"/>
    </row>
    <row r="431" ht="12.75">
      <c r="B431" s="1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  <row r="447" ht="12.75">
      <c r="B447" s="1"/>
    </row>
    <row r="448" ht="12.75">
      <c r="B448" s="1"/>
    </row>
    <row r="449" ht="12.75">
      <c r="B449" s="1"/>
    </row>
    <row r="450" ht="12.75">
      <c r="B450" s="1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  <row r="480" ht="12.75">
      <c r="B480" s="1"/>
    </row>
    <row r="481" ht="12.75">
      <c r="B481" s="1"/>
    </row>
    <row r="482" ht="12.75">
      <c r="B482" s="1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  <row r="489" ht="12.75">
      <c r="B489" s="1"/>
    </row>
    <row r="490" ht="12.75">
      <c r="B490" s="1"/>
    </row>
    <row r="491" ht="12.75">
      <c r="B491" s="1"/>
    </row>
    <row r="492" ht="12.75">
      <c r="B492" s="1"/>
    </row>
    <row r="493" ht="12.75">
      <c r="B493" s="1"/>
    </row>
    <row r="494" ht="12.75">
      <c r="B494" s="1"/>
    </row>
    <row r="495" ht="12.75">
      <c r="B495" s="1"/>
    </row>
    <row r="496" ht="12.75">
      <c r="B496" s="1"/>
    </row>
    <row r="497" ht="12.75">
      <c r="B497" s="1"/>
    </row>
    <row r="498" ht="12.75">
      <c r="B498" s="1"/>
    </row>
    <row r="499" ht="12.75">
      <c r="B499" s="1"/>
    </row>
    <row r="500" ht="12.75">
      <c r="B500" s="1"/>
    </row>
    <row r="501" ht="12.75">
      <c r="B501" s="1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  <row r="508" ht="12.75">
      <c r="B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3" ht="12.75">
      <c r="B523" s="1"/>
    </row>
    <row r="524" ht="12.75">
      <c r="B524" s="1"/>
    </row>
    <row r="525" ht="12.75">
      <c r="B525" s="1"/>
    </row>
    <row r="526" ht="12.75">
      <c r="B526" s="1"/>
    </row>
    <row r="527" ht="12.75">
      <c r="B527" s="1"/>
    </row>
    <row r="528" ht="12.75">
      <c r="B528" s="1"/>
    </row>
    <row r="529" ht="12.75">
      <c r="B529" s="1"/>
    </row>
    <row r="530" ht="12.75">
      <c r="B530" s="1"/>
    </row>
    <row r="531" ht="12.75">
      <c r="B531" s="1"/>
    </row>
    <row r="532" ht="12.75">
      <c r="B532" s="1"/>
    </row>
  </sheetData>
  <sheetProtection/>
  <mergeCells count="1">
    <mergeCell ref="Q121:W121"/>
  </mergeCells>
  <printOptions horizontalCentered="1" verticalCentered="1"/>
  <pageMargins left="0.35" right="0.49" top="0.2755905511811024" bottom="0.3937007874015748" header="0.2362204724409449" footer="0.2362204724409449"/>
  <pageSetup horizontalDpi="300" verticalDpi="300" orientation="landscape" paperSize="9" r:id="rId1"/>
  <headerFooter alignWithMargins="0">
    <oddFooter>&amp;LС/Мои документы 1/2001/comp.02</oddFooter>
  </headerFooter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ВНИРО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ВВ 2011-2012</dc:title>
  <dc:subject/>
  <dc:creator>Тарасюк Сергей</dc:creator>
  <cp:keywords/>
  <dc:description/>
  <cp:lastModifiedBy>Юля</cp:lastModifiedBy>
  <cp:lastPrinted>2012-12-03T01:51:17Z</cp:lastPrinted>
  <dcterms:created xsi:type="dcterms:W3CDTF">1999-09-09T08:24:01Z</dcterms:created>
  <dcterms:modified xsi:type="dcterms:W3CDTF">2012-12-04T05:28:46Z</dcterms:modified>
  <cp:category/>
  <cp:version/>
  <cp:contentType/>
  <cp:contentStatus/>
</cp:coreProperties>
</file>